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20" windowWidth="19320" windowHeight="11700"/>
  </bookViews>
  <sheets>
    <sheet name="salary cap worksheet" sheetId="1" r:id="rId1"/>
    <sheet name="salary cap examples" sheetId="5" r:id="rId2"/>
    <sheet name="effort % worksheet" sheetId="2" r:id="rId3"/>
    <sheet name="percent matrix" sheetId="4" r:id="rId4"/>
  </sheets>
  <calcPr calcId="125725"/>
</workbook>
</file>

<file path=xl/calcChain.xml><?xml version="1.0" encoding="utf-8"?>
<calcChain xmlns="http://schemas.openxmlformats.org/spreadsheetml/2006/main">
  <c r="B13" i="5"/>
  <c r="B11" i="1"/>
  <c r="B11" i="2"/>
  <c r="F11" s="1"/>
  <c r="B10"/>
  <c r="B21"/>
  <c r="B18"/>
  <c r="B17"/>
  <c r="E9" i="1"/>
  <c r="E10" s="1"/>
  <c r="E13" s="1"/>
  <c r="E8"/>
  <c r="E7"/>
  <c r="E14" s="1"/>
  <c r="B24" i="5"/>
  <c r="B9"/>
  <c r="B23"/>
  <c r="B27" s="1"/>
  <c r="B8"/>
  <c r="B12" s="1"/>
  <c r="A15" i="4"/>
  <c r="E15" s="1"/>
  <c r="E14"/>
  <c r="D14"/>
  <c r="C14"/>
  <c r="B14"/>
  <c r="E13"/>
  <c r="D13"/>
  <c r="C13"/>
  <c r="B13"/>
  <c r="E12"/>
  <c r="D12"/>
  <c r="C12"/>
  <c r="B12"/>
  <c r="E11"/>
  <c r="D11"/>
  <c r="C11"/>
  <c r="B11"/>
  <c r="E10"/>
  <c r="D10"/>
  <c r="C10"/>
  <c r="B10"/>
  <c r="E9"/>
  <c r="D9"/>
  <c r="C9"/>
  <c r="B9"/>
  <c r="H8"/>
  <c r="L8" s="1"/>
  <c r="E8"/>
  <c r="D8"/>
  <c r="C8"/>
  <c r="B8"/>
  <c r="L7"/>
  <c r="K7"/>
  <c r="J7"/>
  <c r="I7"/>
  <c r="E7"/>
  <c r="D7"/>
  <c r="C7"/>
  <c r="B7"/>
  <c r="L6"/>
  <c r="K6"/>
  <c r="J6"/>
  <c r="I6"/>
  <c r="E6"/>
  <c r="D6"/>
  <c r="C6"/>
  <c r="B6"/>
  <c r="L5"/>
  <c r="K5"/>
  <c r="J5"/>
  <c r="I5"/>
  <c r="E5"/>
  <c r="D5"/>
  <c r="C5"/>
  <c r="B5"/>
  <c r="E11" i="1" l="1"/>
  <c r="E12" s="1"/>
  <c r="B28" i="5"/>
  <c r="B30" s="1"/>
  <c r="B14"/>
  <c r="B16" s="1"/>
  <c r="I8" i="4"/>
  <c r="K8"/>
  <c r="H9"/>
  <c r="B15"/>
  <c r="D15"/>
  <c r="A16"/>
  <c r="J8"/>
  <c r="C15"/>
  <c r="B15" i="5" l="1"/>
  <c r="B17" s="1"/>
  <c r="B29"/>
  <c r="B31" s="1"/>
  <c r="H10" i="4"/>
  <c r="K9"/>
  <c r="I9"/>
  <c r="L9"/>
  <c r="J9"/>
  <c r="D16"/>
  <c r="B16"/>
  <c r="A17"/>
  <c r="E16"/>
  <c r="C16"/>
  <c r="H11" l="1"/>
  <c r="K10"/>
  <c r="L10"/>
  <c r="J10"/>
  <c r="D17"/>
  <c r="B17"/>
  <c r="A18"/>
  <c r="E17"/>
  <c r="C17"/>
  <c r="D18" l="1"/>
  <c r="B18"/>
  <c r="A19"/>
  <c r="E18"/>
  <c r="C18"/>
  <c r="H12"/>
  <c r="K11"/>
  <c r="L11"/>
  <c r="J11"/>
  <c r="D19" l="1"/>
  <c r="B19"/>
  <c r="A20"/>
  <c r="E19"/>
  <c r="C19"/>
  <c r="H13"/>
  <c r="K12"/>
  <c r="L12"/>
  <c r="J12"/>
  <c r="D20" l="1"/>
  <c r="B20"/>
  <c r="A21"/>
  <c r="E20"/>
  <c r="C20"/>
  <c r="H14"/>
  <c r="K13"/>
  <c r="L13"/>
  <c r="J13"/>
  <c r="D21" l="1"/>
  <c r="B21"/>
  <c r="A22"/>
  <c r="E21"/>
  <c r="C21"/>
  <c r="K14"/>
  <c r="H15"/>
  <c r="L14"/>
  <c r="J14"/>
  <c r="H16" l="1"/>
  <c r="L15"/>
  <c r="J15"/>
  <c r="K15"/>
  <c r="A23"/>
  <c r="D22"/>
  <c r="B22"/>
  <c r="E22"/>
  <c r="C22"/>
  <c r="E23" l="1"/>
  <c r="C23"/>
  <c r="A24"/>
  <c r="D23"/>
  <c r="B23"/>
  <c r="H17"/>
  <c r="L16"/>
  <c r="K16"/>
  <c r="D24" l="1"/>
  <c r="B24"/>
  <c r="E24"/>
  <c r="C24"/>
  <c r="H18"/>
  <c r="L17"/>
  <c r="K17"/>
  <c r="H19" l="1"/>
  <c r="L18"/>
  <c r="K18"/>
  <c r="H20" l="1"/>
  <c r="L19"/>
  <c r="K19"/>
  <c r="H21" l="1"/>
  <c r="L20"/>
  <c r="K20"/>
  <c r="H22" l="1"/>
  <c r="L21"/>
  <c r="K21"/>
  <c r="H23" l="1"/>
  <c r="L22"/>
  <c r="H24" l="1"/>
  <c r="L23"/>
  <c r="H25" l="1"/>
  <c r="L24"/>
  <c r="H26" l="1"/>
  <c r="L25"/>
  <c r="H27" l="1"/>
  <c r="L27" s="1"/>
  <c r="L26"/>
  <c r="B10" i="1"/>
  <c r="B16" s="1"/>
  <c r="B19" i="2"/>
  <c r="D21" s="1"/>
  <c r="F21" s="1"/>
  <c r="B22" s="1"/>
  <c r="F22" s="1"/>
  <c r="B8"/>
  <c r="D10" s="1"/>
  <c r="F10" s="1"/>
  <c r="B12" i="1" l="1"/>
  <c r="B17"/>
  <c r="B18" l="1"/>
  <c r="B20" s="1"/>
  <c r="B19"/>
</calcChain>
</file>

<file path=xl/sharedStrings.xml><?xml version="1.0" encoding="utf-8"?>
<sst xmlns="http://schemas.openxmlformats.org/spreadsheetml/2006/main" count="159" uniqueCount="83">
  <si>
    <t>Enter JED contract length in months:</t>
  </si>
  <si>
    <t>PI's committed effort is valued at:</t>
  </si>
  <si>
    <t>Percent of salary which may be charged to the grant:</t>
  </si>
  <si>
    <t>Percent of salary which must be provided elsewhere:</t>
  </si>
  <si>
    <t>Budgeting salaries for PIs with salaries above a sponsor's cap</t>
  </si>
  <si>
    <t>Enter values in yellow boxes</t>
  </si>
  <si>
    <t>Enter the sponsor's annual salary cap:</t>
  </si>
  <si>
    <t>Enter PI's full time annual rate from his/her JED:</t>
  </si>
  <si>
    <t>PI's annualized pay rate is:</t>
  </si>
  <si>
    <t>Pi's monthly pay rate is:</t>
  </si>
  <si>
    <t>Enter percent of effort committed by PI:</t>
  </si>
  <si>
    <t>Worksheet based on committed effort percentage</t>
  </si>
  <si>
    <t>Annual amount over the salary rate cap:</t>
  </si>
  <si>
    <t>Enter the sponsor's annual salary rate cap:</t>
  </si>
  <si>
    <t>Maximum  amount sponsor will pay for this effort annually:</t>
  </si>
  <si>
    <t>Enter budgeted amount for PI salary</t>
  </si>
  <si>
    <t>To calculate budgets based on committed effort percentage</t>
  </si>
  <si>
    <t>PI's monthly pay rate is:</t>
  </si>
  <si>
    <t>Number of Months calculated based on percent effort</t>
  </si>
  <si>
    <t>Percent Effort Calculations based on number of months</t>
  </si>
  <si>
    <t>Summer                   (3 months)</t>
  </si>
  <si>
    <t>Effort Period        (6 months)</t>
  </si>
  <si>
    <t>Academic Year (9 months)</t>
  </si>
  <si>
    <t>Calendar Year (12 months)</t>
  </si>
  <si>
    <t>Effort Report Pd (6 months)</t>
  </si>
  <si>
    <t>Effort</t>
  </si>
  <si>
    <t>Months</t>
  </si>
  <si>
    <t>NA</t>
  </si>
  <si>
    <t xml:space="preserve">read as: </t>
  </si>
  <si>
    <t>5% of the summer equals .2 months</t>
  </si>
  <si>
    <t>5% of an effort reporting period equals .3 months</t>
  </si>
  <si>
    <t>5% of the 9 month academic year equals .5 months</t>
  </si>
  <si>
    <t>5% of the calendar year equals .6 months</t>
  </si>
  <si>
    <t>1 month is 33% of the summer</t>
  </si>
  <si>
    <t>1 month is 16.7% of an effort reporting period</t>
  </si>
  <si>
    <t>1 month is 11.1% of the 9 month academic year</t>
  </si>
  <si>
    <t>1 month is 8.3% of the calendar year</t>
  </si>
  <si>
    <r>
      <t xml:space="preserve">Example of PI </t>
    </r>
    <r>
      <rPr>
        <b/>
        <sz val="11"/>
        <color rgb="FFFF0000"/>
        <rFont val="Calibri"/>
        <family val="2"/>
        <scheme val="minor"/>
      </rPr>
      <t>under</t>
    </r>
    <r>
      <rPr>
        <b/>
        <sz val="11"/>
        <color theme="1"/>
        <rFont val="Calibri"/>
        <family val="2"/>
        <scheme val="minor"/>
      </rPr>
      <t xml:space="preserve"> salary cap</t>
    </r>
  </si>
  <si>
    <r>
      <t xml:space="preserve">Example of PI </t>
    </r>
    <r>
      <rPr>
        <b/>
        <sz val="11"/>
        <color rgb="FFFF0000"/>
        <rFont val="Calibri"/>
        <family val="2"/>
        <scheme val="minor"/>
      </rPr>
      <t>over</t>
    </r>
    <r>
      <rPr>
        <b/>
        <sz val="11"/>
        <color theme="1"/>
        <rFont val="Calibri"/>
        <family val="2"/>
        <scheme val="minor"/>
      </rPr>
      <t xml:space="preserve"> the salary cap</t>
    </r>
  </si>
  <si>
    <t>Percent of salary which may be charged to the grant:*</t>
  </si>
  <si>
    <t>Percent of salary which must be provided elsewhere:**</t>
  </si>
  <si>
    <t>Annual amount over the salary rate cap:**</t>
  </si>
  <si>
    <r>
      <rPr>
        <b/>
        <sz val="11"/>
        <color theme="1"/>
        <rFont val="Calibri"/>
        <family val="2"/>
        <scheme val="minor"/>
      </rPr>
      <t>**</t>
    </r>
    <r>
      <rPr>
        <sz val="11"/>
        <color theme="1"/>
        <rFont val="Calibri"/>
        <family val="2"/>
        <scheme val="minor"/>
      </rPr>
      <t xml:space="preserve">  The amount of salary which is not an allowable cost to the grant may recorded as an effort percentage (see cell B17) in the LAM with a discretionary purpose code and the grant's project code, or it may be paid (see amount in cell B15) via s-contract for summer effort using a discretionary purpose code and the grant's project code.</t>
    </r>
  </si>
  <si>
    <r>
      <rPr>
        <b/>
        <sz val="11"/>
        <color theme="1"/>
        <rFont val="Calibri"/>
        <family val="2"/>
        <scheme val="minor"/>
      </rPr>
      <t xml:space="preserve">*   </t>
    </r>
    <r>
      <rPr>
        <sz val="11"/>
        <color theme="1"/>
        <rFont val="Calibri"/>
        <family val="2"/>
        <scheme val="minor"/>
      </rPr>
      <t>The amount of salary which is an allowable cost to the grant may be charged directly to the grant, either by creating a LAM distribution line with the grant's purpose code and the percentage calculated above (cell B16) for effort during the academic period, or by charging the equivalent dollar amount (cell B14) to the grant via an s-contract for effort in the summer.</t>
    </r>
  </si>
  <si>
    <t>Worksheet based on dollars budgeted</t>
  </si>
  <si>
    <t>Sponsor's monthly pay rate cap is:</t>
  </si>
  <si>
    <r>
      <t>Maximum  amount sponsor will pay for this effort annually:</t>
    </r>
    <r>
      <rPr>
        <b/>
        <sz val="11"/>
        <color theme="1"/>
        <rFont val="Calibri"/>
        <family val="2"/>
        <scheme val="minor"/>
      </rPr>
      <t>*</t>
    </r>
  </si>
  <si>
    <t>Equivalent number of effort months =</t>
  </si>
  <si>
    <t>*</t>
  </si>
  <si>
    <t>=</t>
  </si>
  <si>
    <t>months</t>
  </si>
  <si>
    <t>Budgeted amount is equivalent to this effort percentage=</t>
  </si>
  <si>
    <t>/</t>
  </si>
  <si>
    <t>12 months</t>
  </si>
  <si>
    <t>PI's annualized pay rate =</t>
  </si>
  <si>
    <t>Value of PI's committed effort=</t>
  </si>
  <si>
    <t>Converting effort % to dollars or months and vice-versa</t>
  </si>
  <si>
    <t>To calculate effort percentage or months based on budgeted dollars</t>
  </si>
  <si>
    <t>OR</t>
  </si>
  <si>
    <r>
      <t xml:space="preserve">Maximum  amount sponsor will pay for </t>
    </r>
    <r>
      <rPr>
        <i/>
        <sz val="11"/>
        <color theme="1"/>
        <rFont val="Calibri"/>
        <family val="2"/>
        <scheme val="minor"/>
      </rPr>
      <t>this</t>
    </r>
    <r>
      <rPr>
        <sz val="11"/>
        <color theme="1"/>
        <rFont val="Calibri"/>
        <family val="2"/>
        <scheme val="minor"/>
      </rPr>
      <t xml:space="preserve"> PI's effort annually:</t>
    </r>
  </si>
  <si>
    <t>Sponsor's cap for 10% of salary:</t>
  </si>
  <si>
    <t>this does not exceed the sponsor's annual cap</t>
  </si>
  <si>
    <t>1/9th of $120K or 1/12 of $136K</t>
  </si>
  <si>
    <t>10% of annual salary cap</t>
  </si>
  <si>
    <t>10% of PI's annualized rate</t>
  </si>
  <si>
    <t>sponsor will pay full amount of PI's effort</t>
  </si>
  <si>
    <t>this is higher than the sponsor's annual cap</t>
  </si>
  <si>
    <t>1/9th of $150K or 1/12 of $200K</t>
  </si>
  <si>
    <t>4% of annual salary cap</t>
  </si>
  <si>
    <t>4% of PI's annualized rate</t>
  </si>
  <si>
    <t>Value of effort committed which is above the salary rate cap:</t>
  </si>
  <si>
    <t>($8,000 - $7,868)</t>
  </si>
  <si>
    <t>(based on the fact that 4% was committed)</t>
  </si>
  <si>
    <t>(charged like cost-share but not reportable as such)</t>
  </si>
  <si>
    <t>(note, the value for the NIH cap has since increased)</t>
  </si>
  <si>
    <t xml:space="preserve">Pi's monthly pay rate is: </t>
  </si>
  <si>
    <t>PI's committed effort is valued at*:</t>
  </si>
  <si>
    <t>*in this example, note that even though the value of the effort committed is less than the sponsor's monthly cap, the full value of the commitment is unallowable. This may be misleading to some.</t>
  </si>
  <si>
    <t>Effort % to commit: (note amt based on annualized rate)</t>
  </si>
  <si>
    <t>(based on amt of effort committed)</t>
  </si>
  <si>
    <t>(difference btwn these values is due to rounding of 1/12 to 8.33%)</t>
  </si>
  <si>
    <t>Enter annual $ amount of salary budgeted for PI:</t>
  </si>
  <si>
    <t>SALARY CAP WORKSHEET</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</si>
</sst>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0.0%"/>
    <numFmt numFmtId="165" formatCode="&quot;$&quot;#,##0.00"/>
    <numFmt numFmtId="166" formatCode="0.0"/>
  </numFmts>
  <fonts count="10">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i/>
      <sz val="11"/>
      <color theme="1"/>
      <name val="Calibri"/>
      <family val="2"/>
      <scheme val="minor"/>
    </font>
    <font>
      <b/>
      <sz val="11"/>
      <color rgb="FFFF0000"/>
      <name val="Calibri"/>
      <family val="2"/>
      <scheme val="minor"/>
    </font>
    <font>
      <sz val="11"/>
      <name val="Calibri"/>
      <family val="2"/>
      <scheme val="minor"/>
    </font>
    <font>
      <b/>
      <sz val="11"/>
      <color theme="0"/>
      <name val="Calibri"/>
      <family val="2"/>
      <scheme val="minor"/>
    </font>
    <font>
      <b/>
      <sz val="14"/>
      <color theme="0"/>
      <name val="Calibri"/>
      <family val="2"/>
      <scheme val="minor"/>
    </font>
    <font>
      <sz val="14"/>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1">
    <border>
      <left/>
      <right/>
      <top/>
      <bottom/>
      <diagonal/>
    </border>
    <border>
      <left/>
      <right/>
      <top/>
      <bottom style="thin">
        <color indexed="64"/>
      </bottom>
      <diagonal/>
    </border>
    <border>
      <left style="medium">
        <color rgb="FFFFC000"/>
      </left>
      <right style="medium">
        <color rgb="FFFFC000"/>
      </right>
      <top style="medium">
        <color rgb="FFFFC000"/>
      </top>
      <bottom style="medium">
        <color rgb="FFFFC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44" fontId="0" fillId="0" borderId="0" xfId="1" applyFont="1"/>
    <xf numFmtId="44" fontId="0" fillId="0" borderId="0" xfId="0" applyNumberFormat="1"/>
    <xf numFmtId="0" fontId="0" fillId="0" borderId="1" xfId="0" applyBorder="1"/>
    <xf numFmtId="0" fontId="0" fillId="0" borderId="1" xfId="0" applyBorder="1" applyProtection="1"/>
    <xf numFmtId="0" fontId="0" fillId="0" borderId="0" xfId="0" applyProtection="1"/>
    <xf numFmtId="44" fontId="0" fillId="0" borderId="0" xfId="1" applyFont="1" applyProtection="1"/>
    <xf numFmtId="1" fontId="0" fillId="0" borderId="0" xfId="0" applyNumberFormat="1" applyProtection="1"/>
    <xf numFmtId="44" fontId="0" fillId="0" borderId="0" xfId="0" applyNumberFormat="1" applyProtection="1"/>
    <xf numFmtId="0" fontId="0" fillId="0" borderId="0" xfId="0" applyBorder="1"/>
    <xf numFmtId="44" fontId="0" fillId="0" borderId="2" xfId="1" applyFont="1" applyBorder="1" applyProtection="1">
      <protection locked="0"/>
    </xf>
    <xf numFmtId="1" fontId="0" fillId="0" borderId="2" xfId="0" applyNumberFormat="1" applyBorder="1" applyProtection="1">
      <protection locked="0"/>
    </xf>
    <xf numFmtId="0" fontId="2" fillId="0" borderId="1" xfId="0" applyFont="1" applyBorder="1"/>
    <xf numFmtId="9" fontId="0" fillId="0" borderId="0" xfId="2" applyFont="1"/>
    <xf numFmtId="10" fontId="0" fillId="0" borderId="0" xfId="2" applyNumberFormat="1" applyFont="1"/>
    <xf numFmtId="10" fontId="0" fillId="0" borderId="2" xfId="0" applyNumberFormat="1" applyBorder="1" applyProtection="1">
      <protection locked="0"/>
    </xf>
    <xf numFmtId="10" fontId="0" fillId="0" borderId="0" xfId="0" applyNumberFormat="1" applyProtection="1"/>
    <xf numFmtId="0" fontId="2" fillId="0" borderId="1" xfId="0" applyFont="1" applyBorder="1" applyProtection="1"/>
    <xf numFmtId="0" fontId="3" fillId="0" borderId="0" xfId="0" applyFont="1"/>
    <xf numFmtId="0" fontId="2" fillId="0" borderId="0" xfId="0" applyFont="1" applyBorder="1"/>
    <xf numFmtId="0" fontId="4" fillId="0" borderId="0" xfId="0" applyFont="1" applyBorder="1"/>
    <xf numFmtId="165" fontId="0" fillId="0" borderId="2" xfId="0" applyNumberFormat="1" applyBorder="1" applyProtection="1">
      <protection locked="0"/>
    </xf>
    <xf numFmtId="44" fontId="5" fillId="0" borderId="0" xfId="0" applyNumberFormat="1" applyFont="1"/>
    <xf numFmtId="10" fontId="5" fillId="0" borderId="0" xfId="2" applyNumberFormat="1" applyFont="1"/>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3"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3" xfId="0" applyBorder="1" applyAlignment="1">
      <alignment horizontal="right"/>
    </xf>
    <xf numFmtId="0" fontId="0" fillId="0" borderId="6" xfId="0" applyBorder="1"/>
    <xf numFmtId="0" fontId="0" fillId="0" borderId="7" xfId="0" applyBorder="1"/>
    <xf numFmtId="9" fontId="0" fillId="0" borderId="8" xfId="2" applyFont="1" applyBorder="1"/>
    <xf numFmtId="166" fontId="0" fillId="0" borderId="9" xfId="0" applyNumberFormat="1" applyBorder="1"/>
    <xf numFmtId="166" fontId="0" fillId="0" borderId="10" xfId="0" applyNumberFormat="1" applyBorder="1"/>
    <xf numFmtId="0" fontId="0" fillId="0" borderId="8" xfId="0" applyBorder="1"/>
    <xf numFmtId="164" fontId="0" fillId="0" borderId="9" xfId="2" applyNumberFormat="1" applyFont="1" applyBorder="1"/>
    <xf numFmtId="164" fontId="0" fillId="0" borderId="10" xfId="2" applyNumberFormat="1" applyFont="1" applyBorder="1"/>
    <xf numFmtId="164" fontId="0" fillId="2" borderId="9" xfId="0" applyNumberFormat="1" applyFill="1" applyBorder="1" applyAlignment="1">
      <alignment horizontal="right"/>
    </xf>
    <xf numFmtId="166" fontId="0" fillId="0" borderId="0" xfId="0" applyNumberFormat="1"/>
    <xf numFmtId="164" fontId="0" fillId="0" borderId="0" xfId="0" applyNumberFormat="1" applyAlignment="1">
      <alignment horizontal="left"/>
    </xf>
    <xf numFmtId="0" fontId="4" fillId="0" borderId="0" xfId="0" applyFont="1"/>
    <xf numFmtId="10" fontId="0" fillId="0" borderId="2" xfId="2" applyNumberFormat="1" applyFont="1" applyBorder="1" applyProtection="1">
      <protection locked="0"/>
    </xf>
    <xf numFmtId="44" fontId="5" fillId="0" borderId="0" xfId="0" applyNumberFormat="1" applyFont="1" applyProtection="1"/>
    <xf numFmtId="44" fontId="5" fillId="0" borderId="0" xfId="1" applyFont="1"/>
    <xf numFmtId="0" fontId="0" fillId="0" borderId="0" xfId="0" applyAlignment="1">
      <alignment horizontal="center"/>
    </xf>
    <xf numFmtId="165" fontId="6" fillId="0" borderId="0" xfId="2" applyNumberFormat="1" applyFont="1"/>
    <xf numFmtId="2" fontId="5" fillId="0" borderId="0" xfId="0" applyNumberFormat="1" applyFont="1"/>
    <xf numFmtId="0" fontId="5" fillId="0" borderId="0" xfId="0" applyFont="1"/>
    <xf numFmtId="10" fontId="6" fillId="0" borderId="0" xfId="0" applyNumberFormat="1" applyFont="1"/>
    <xf numFmtId="43" fontId="0" fillId="0" borderId="0" xfId="3" applyFont="1"/>
    <xf numFmtId="16" fontId="0" fillId="0" borderId="0" xfId="0" applyNumberFormat="1"/>
    <xf numFmtId="164" fontId="2" fillId="0" borderId="10" xfId="2" applyNumberFormat="1" applyFont="1" applyBorder="1"/>
    <xf numFmtId="44" fontId="0" fillId="0" borderId="0" xfId="1" applyFont="1" applyFill="1"/>
    <xf numFmtId="44" fontId="0" fillId="0" borderId="2" xfId="1" applyFont="1" applyFill="1" applyBorder="1" applyProtection="1">
      <protection locked="0"/>
    </xf>
    <xf numFmtId="2" fontId="5" fillId="0" borderId="0" xfId="0" applyNumberFormat="1" applyFont="1" applyAlignment="1">
      <alignment horizontal="left"/>
    </xf>
    <xf numFmtId="0" fontId="8" fillId="3" borderId="0" xfId="0" applyFont="1" applyFill="1"/>
    <xf numFmtId="0" fontId="9" fillId="3" borderId="0" xfId="0" applyFont="1" applyFill="1"/>
    <xf numFmtId="0" fontId="7" fillId="3" borderId="0" xfId="0" applyFont="1" applyFill="1"/>
    <xf numFmtId="0" fontId="0" fillId="0" borderId="0" xfId="0" applyAlignment="1">
      <alignment wrapText="1"/>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xdr:colOff>
      <xdr:row>16</xdr:row>
      <xdr:rowOff>104775</xdr:rowOff>
    </xdr:from>
    <xdr:to>
      <xdr:col>2</xdr:col>
      <xdr:colOff>600076</xdr:colOff>
      <xdr:row>16</xdr:row>
      <xdr:rowOff>106363</xdr:rowOff>
    </xdr:to>
    <xdr:cxnSp macro="">
      <xdr:nvCxnSpPr>
        <xdr:cNvPr id="3" name="Straight Arrow Connector 2"/>
        <xdr:cNvCxnSpPr/>
      </xdr:nvCxnSpPr>
      <xdr:spPr>
        <a:xfrm rot="10800000">
          <a:off x="4600576" y="3228975"/>
          <a:ext cx="600075"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495300</xdr:colOff>
      <xdr:row>14</xdr:row>
      <xdr:rowOff>47628</xdr:rowOff>
    </xdr:from>
    <xdr:to>
      <xdr:col>4</xdr:col>
      <xdr:colOff>523875</xdr:colOff>
      <xdr:row>16</xdr:row>
      <xdr:rowOff>1</xdr:rowOff>
    </xdr:to>
    <xdr:cxnSp macro="">
      <xdr:nvCxnSpPr>
        <xdr:cNvPr id="5" name="Straight Arrow Connector 4"/>
        <xdr:cNvCxnSpPr/>
      </xdr:nvCxnSpPr>
      <xdr:spPr>
        <a:xfrm rot="5400000" flipH="1" flipV="1">
          <a:off x="8505826" y="2943227"/>
          <a:ext cx="333373" cy="28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F23"/>
  <sheetViews>
    <sheetView tabSelected="1" workbookViewId="0"/>
  </sheetViews>
  <sheetFormatPr defaultRowHeight="15"/>
  <cols>
    <col min="1" max="1" width="69" customWidth="1"/>
    <col min="2" max="2" width="12.5703125" bestFit="1" customWidth="1"/>
    <col min="3" max="3" width="5.85546875" customWidth="1"/>
    <col min="4" max="4" width="50.28515625" customWidth="1"/>
    <col min="5" max="6" width="12.5703125" bestFit="1" customWidth="1"/>
  </cols>
  <sheetData>
    <row r="1" spans="1:6" ht="18.75">
      <c r="A1" s="58" t="s">
        <v>82</v>
      </c>
    </row>
    <row r="2" spans="1:6" ht="32.25" customHeight="1">
      <c r="A2" s="59" t="s">
        <v>4</v>
      </c>
    </row>
    <row r="4" spans="1:6">
      <c r="A4" s="12" t="s">
        <v>11</v>
      </c>
      <c r="B4" s="3"/>
      <c r="C4" s="47" t="s">
        <v>58</v>
      </c>
      <c r="D4" s="12" t="s">
        <v>44</v>
      </c>
      <c r="E4" s="3"/>
    </row>
    <row r="5" spans="1:6" ht="15.75" thickBot="1">
      <c r="A5" s="20" t="s">
        <v>5</v>
      </c>
      <c r="B5" s="9"/>
      <c r="D5" s="20" t="s">
        <v>5</v>
      </c>
      <c r="E5" s="9"/>
    </row>
    <row r="6" spans="1:6" ht="15.75" thickBot="1">
      <c r="A6" t="s">
        <v>10</v>
      </c>
      <c r="B6" s="44"/>
      <c r="D6" t="s">
        <v>81</v>
      </c>
      <c r="E6" s="56"/>
    </row>
    <row r="7" spans="1:6" ht="15.75" thickBot="1">
      <c r="A7" t="s">
        <v>13</v>
      </c>
      <c r="B7" s="10"/>
      <c r="D7" t="s">
        <v>13</v>
      </c>
      <c r="E7" s="10">
        <f>B7</f>
        <v>0</v>
      </c>
    </row>
    <row r="8" spans="1:6" ht="15.75" thickBot="1">
      <c r="A8" t="s">
        <v>7</v>
      </c>
      <c r="B8" s="10"/>
      <c r="D8" t="s">
        <v>7</v>
      </c>
      <c r="E8" s="10">
        <f>B8</f>
        <v>0</v>
      </c>
    </row>
    <row r="9" spans="1:6" ht="15.75" thickBot="1">
      <c r="A9" t="s">
        <v>0</v>
      </c>
      <c r="B9" s="11"/>
      <c r="D9" t="s">
        <v>0</v>
      </c>
      <c r="E9" s="11">
        <f>B9</f>
        <v>0</v>
      </c>
    </row>
    <row r="10" spans="1:6">
      <c r="A10" t="s">
        <v>8</v>
      </c>
      <c r="B10" s="1">
        <f>IF(B9&lt;=0, 0, B8/B9*12)</f>
        <v>0</v>
      </c>
      <c r="D10" t="s">
        <v>8</v>
      </c>
      <c r="E10" s="55">
        <f>IF(E9&lt;=0, 0, E8/E9*12)</f>
        <v>0</v>
      </c>
    </row>
    <row r="11" spans="1:6">
      <c r="A11" t="s">
        <v>47</v>
      </c>
      <c r="B11" s="52">
        <f>B6*12</f>
        <v>0</v>
      </c>
      <c r="D11" t="s">
        <v>78</v>
      </c>
      <c r="E11" s="23" t="e">
        <f>E6/E10</f>
        <v>#DIV/0!</v>
      </c>
    </row>
    <row r="12" spans="1:6">
      <c r="A12" t="s">
        <v>17</v>
      </c>
      <c r="B12" s="1">
        <f>IF(B10&lt;=0, 0, B8/B9)</f>
        <v>0</v>
      </c>
      <c r="D12" t="s">
        <v>47</v>
      </c>
      <c r="E12" s="52" t="e">
        <f>E11*12</f>
        <v>#DIV/0!</v>
      </c>
    </row>
    <row r="13" spans="1:6">
      <c r="D13" t="s">
        <v>17</v>
      </c>
      <c r="E13" s="1">
        <f>IF(E10&lt;=0, 0, E8/E9)</f>
        <v>0</v>
      </c>
    </row>
    <row r="14" spans="1:6">
      <c r="D14" t="s">
        <v>45</v>
      </c>
      <c r="E14" s="2">
        <f>E7/12</f>
        <v>0</v>
      </c>
      <c r="F14" s="43"/>
    </row>
    <row r="15" spans="1:6">
      <c r="F15" s="43"/>
    </row>
    <row r="16" spans="1:6">
      <c r="A16" t="s">
        <v>1</v>
      </c>
      <c r="B16" s="1">
        <f>IF(B6&lt;=0,0, B6*B10)</f>
        <v>0</v>
      </c>
    </row>
    <row r="17" spans="1:5">
      <c r="A17" t="s">
        <v>46</v>
      </c>
      <c r="B17" s="45">
        <f>IF(B16&lt;=B7*B6,B16,B7*B6)</f>
        <v>0</v>
      </c>
      <c r="D17" s="2" t="s">
        <v>80</v>
      </c>
    </row>
    <row r="18" spans="1:5">
      <c r="A18" t="s">
        <v>41</v>
      </c>
      <c r="B18" s="46">
        <f>IF(B16&lt;=B17,0,B16-B17)</f>
        <v>0</v>
      </c>
      <c r="E18" s="1"/>
    </row>
    <row r="19" spans="1:5">
      <c r="A19" t="s">
        <v>39</v>
      </c>
      <c r="B19" s="23">
        <f>IF(B6&lt;=0, 0, B17/B10)</f>
        <v>0</v>
      </c>
      <c r="C19" t="s">
        <v>79</v>
      </c>
      <c r="D19" s="2"/>
      <c r="E19" s="14"/>
    </row>
    <row r="20" spans="1:5">
      <c r="A20" t="s">
        <v>40</v>
      </c>
      <c r="B20" s="23">
        <f>IF(B6&lt;=0, 0, B18/B10)</f>
        <v>0</v>
      </c>
      <c r="D20" s="2"/>
      <c r="E20" s="14"/>
    </row>
    <row r="21" spans="1:5">
      <c r="D21" s="2"/>
    </row>
    <row r="22" spans="1:5" ht="55.5" customHeight="1">
      <c r="A22" s="61" t="s">
        <v>43</v>
      </c>
      <c r="B22" s="61"/>
      <c r="C22" s="61"/>
      <c r="D22" s="61"/>
      <c r="E22" s="61"/>
    </row>
    <row r="23" spans="1:5" ht="48" customHeight="1">
      <c r="A23" s="61" t="s">
        <v>42</v>
      </c>
      <c r="B23" s="61"/>
      <c r="C23" s="61"/>
      <c r="D23" s="61"/>
      <c r="E23" s="61"/>
    </row>
  </sheetData>
  <sheetProtection formatCells="0" formatColumns="0" formatRows="0" insertColumns="0" insertRows="0" insertHyperlinks="0" deleteColumns="0" deleteRows="0" sort="0" autoFilter="0" pivotTables="0"/>
  <mergeCells count="2">
    <mergeCell ref="A22:E22"/>
    <mergeCell ref="A23:E23"/>
  </mergeCells>
  <dataValidations count="2">
    <dataValidation type="decimal" allowBlank="1" showInputMessage="1" showErrorMessage="1" errorTitle="over cap" error="This amount is above the sponsor's rate cap" sqref="E6">
      <formula1>0</formula1>
      <formula2>E7</formula2>
    </dataValidation>
    <dataValidation type="whole" allowBlank="1" showInputMessage="1" showErrorMessage="1" errorTitle="invalid number" error="contract length must be between 1 and 12_x000a_" promptTitle="contract length" prompt="Enter value between 1 and 12" sqref="B9 E9">
      <formula1>1</formula1>
      <formula2>12</formula2>
    </dataValidation>
  </dataValidations>
  <pageMargins left="0.45" right="0.45" top="0.75" bottom="0.75" header="0.3" footer="0.3"/>
  <pageSetup scale="87" orientation="landscape" r:id="rId1"/>
  <drawing r:id="rId2"/>
</worksheet>
</file>

<file path=xl/worksheets/sheet2.xml><?xml version="1.0" encoding="utf-8"?>
<worksheet xmlns="http://schemas.openxmlformats.org/spreadsheetml/2006/main" xmlns:r="http://schemas.openxmlformats.org/officeDocument/2006/relationships">
  <dimension ref="A1:F33"/>
  <sheetViews>
    <sheetView zoomScaleNormal="100" workbookViewId="0">
      <selection activeCell="A2" sqref="A2"/>
    </sheetView>
  </sheetViews>
  <sheetFormatPr defaultRowHeight="15"/>
  <cols>
    <col min="1" max="1" width="60.7109375" customWidth="1"/>
    <col min="2" max="2" width="12.5703125" bestFit="1" customWidth="1"/>
    <col min="3" max="3" width="47.42578125" bestFit="1" customWidth="1"/>
    <col min="5" max="5" width="54" customWidth="1"/>
    <col min="6" max="6" width="12.5703125" bestFit="1" customWidth="1"/>
  </cols>
  <sheetData>
    <row r="1" spans="1:6" ht="18.75">
      <c r="A1" s="58" t="s">
        <v>82</v>
      </c>
    </row>
    <row r="2" spans="1:6" ht="18.75">
      <c r="A2" s="58" t="s">
        <v>4</v>
      </c>
      <c r="B2" s="60"/>
    </row>
    <row r="4" spans="1:6">
      <c r="A4" s="17" t="s">
        <v>37</v>
      </c>
      <c r="B4" s="4"/>
      <c r="C4" s="5"/>
      <c r="D4" s="5"/>
    </row>
    <row r="5" spans="1:6">
      <c r="A5" t="s">
        <v>6</v>
      </c>
      <c r="B5" s="6">
        <v>196700</v>
      </c>
      <c r="C5" s="5" t="s">
        <v>74</v>
      </c>
      <c r="D5" s="5"/>
      <c r="E5" s="2"/>
    </row>
    <row r="6" spans="1:6">
      <c r="A6" t="s">
        <v>7</v>
      </c>
      <c r="B6" s="6">
        <v>102000</v>
      </c>
      <c r="C6" s="5"/>
      <c r="D6" s="5"/>
    </row>
    <row r="7" spans="1:6">
      <c r="A7" t="s">
        <v>0</v>
      </c>
      <c r="B7" s="7">
        <v>9</v>
      </c>
      <c r="C7" s="5"/>
      <c r="D7" s="5"/>
    </row>
    <row r="8" spans="1:6">
      <c r="A8" t="s">
        <v>8</v>
      </c>
      <c r="B8" s="6">
        <f>B6/B7*12</f>
        <v>136000</v>
      </c>
      <c r="C8" s="5" t="s">
        <v>61</v>
      </c>
      <c r="D8" s="5"/>
    </row>
    <row r="9" spans="1:6">
      <c r="A9" t="s">
        <v>75</v>
      </c>
      <c r="B9" s="6">
        <f>B6/B7</f>
        <v>11333.333333333334</v>
      </c>
      <c r="C9" s="5" t="s">
        <v>62</v>
      </c>
      <c r="D9" s="5"/>
      <c r="E9" s="2"/>
      <c r="F9" s="2"/>
    </row>
    <row r="10" spans="1:6">
      <c r="A10" s="5"/>
      <c r="B10" s="5"/>
      <c r="C10" s="5"/>
      <c r="D10" s="5"/>
      <c r="E10" s="2"/>
    </row>
    <row r="11" spans="1:6">
      <c r="A11" t="s">
        <v>10</v>
      </c>
      <c r="B11" s="16">
        <v>0.1</v>
      </c>
      <c r="C11" s="5"/>
      <c r="D11" s="5"/>
      <c r="E11" s="53"/>
    </row>
    <row r="12" spans="1:6">
      <c r="A12" t="s">
        <v>1</v>
      </c>
      <c r="B12" s="8">
        <f>B8*B11</f>
        <v>13600</v>
      </c>
      <c r="C12" s="5" t="s">
        <v>64</v>
      </c>
      <c r="D12" s="5"/>
    </row>
    <row r="13" spans="1:6">
      <c r="A13" t="s">
        <v>60</v>
      </c>
      <c r="B13" s="8">
        <f>B5*0.1</f>
        <v>19670</v>
      </c>
      <c r="C13" s="5" t="s">
        <v>63</v>
      </c>
      <c r="D13" s="5"/>
    </row>
    <row r="14" spans="1:6">
      <c r="A14" t="s">
        <v>59</v>
      </c>
      <c r="B14" s="8">
        <f>IF(B12&lt;=B5*B11,B12,B5*B11)</f>
        <v>13600</v>
      </c>
      <c r="C14" s="5" t="s">
        <v>65</v>
      </c>
      <c r="D14" s="5"/>
    </row>
    <row r="15" spans="1:6">
      <c r="A15" t="s">
        <v>12</v>
      </c>
      <c r="B15" s="6">
        <f>IF(B12&lt;=B14,0,B12-B14)</f>
        <v>0</v>
      </c>
      <c r="C15" s="5"/>
      <c r="D15" s="5"/>
    </row>
    <row r="16" spans="1:6">
      <c r="A16" t="s">
        <v>2</v>
      </c>
      <c r="B16" s="14">
        <f>B14/B8</f>
        <v>0.1</v>
      </c>
    </row>
    <row r="17" spans="1:3">
      <c r="A17" t="s">
        <v>3</v>
      </c>
      <c r="B17" s="14">
        <f>B15/B8</f>
        <v>0</v>
      </c>
    </row>
    <row r="19" spans="1:3">
      <c r="A19" s="17" t="s">
        <v>38</v>
      </c>
      <c r="B19" s="4"/>
    </row>
    <row r="20" spans="1:3">
      <c r="A20" t="s">
        <v>6</v>
      </c>
      <c r="B20" s="6">
        <v>196700</v>
      </c>
    </row>
    <row r="21" spans="1:3">
      <c r="A21" t="s">
        <v>7</v>
      </c>
      <c r="B21" s="6">
        <v>150000</v>
      </c>
    </row>
    <row r="22" spans="1:3">
      <c r="A22" t="s">
        <v>0</v>
      </c>
      <c r="B22" s="7">
        <v>9</v>
      </c>
    </row>
    <row r="23" spans="1:3">
      <c r="A23" t="s">
        <v>8</v>
      </c>
      <c r="B23" s="6">
        <f>B21/B22*12</f>
        <v>200000</v>
      </c>
      <c r="C23" t="s">
        <v>66</v>
      </c>
    </row>
    <row r="24" spans="1:3">
      <c r="A24" t="s">
        <v>9</v>
      </c>
      <c r="B24" s="6">
        <f>B21/B22</f>
        <v>16666.666666666668</v>
      </c>
      <c r="C24" t="s">
        <v>67</v>
      </c>
    </row>
    <row r="25" spans="1:3">
      <c r="A25" s="5"/>
      <c r="B25" s="5"/>
    </row>
    <row r="26" spans="1:3">
      <c r="A26" t="s">
        <v>10</v>
      </c>
      <c r="B26" s="16">
        <v>0.04</v>
      </c>
    </row>
    <row r="27" spans="1:3">
      <c r="A27" t="s">
        <v>76</v>
      </c>
      <c r="B27" s="8">
        <f>B23*B26</f>
        <v>8000</v>
      </c>
      <c r="C27" t="s">
        <v>69</v>
      </c>
    </row>
    <row r="28" spans="1:3">
      <c r="A28" t="s">
        <v>14</v>
      </c>
      <c r="B28" s="8">
        <f>IF(B27&lt;=B20*B26,B27,B20*B26)</f>
        <v>7868</v>
      </c>
      <c r="C28" t="s">
        <v>68</v>
      </c>
    </row>
    <row r="29" spans="1:3">
      <c r="A29" t="s">
        <v>70</v>
      </c>
      <c r="B29" s="6">
        <f>IF(B27&lt;=B28,0,B27-B28)</f>
        <v>132</v>
      </c>
      <c r="C29" t="s">
        <v>71</v>
      </c>
    </row>
    <row r="30" spans="1:3">
      <c r="A30" t="s">
        <v>2</v>
      </c>
      <c r="B30" s="14">
        <f>B28/B23</f>
        <v>3.934E-2</v>
      </c>
      <c r="C30" t="s">
        <v>72</v>
      </c>
    </row>
    <row r="31" spans="1:3">
      <c r="A31" t="s">
        <v>3</v>
      </c>
      <c r="B31" s="14">
        <f>B29/B23</f>
        <v>6.6E-4</v>
      </c>
      <c r="C31" t="s">
        <v>73</v>
      </c>
    </row>
    <row r="33" spans="1:3" ht="29.25" customHeight="1">
      <c r="A33" s="61" t="s">
        <v>77</v>
      </c>
      <c r="B33" s="61"/>
      <c r="C33" s="61"/>
    </row>
  </sheetData>
  <sheetProtection formatCells="0" formatColumns="0" formatRows="0" insertColumns="0" insertRows="0" insertHyperlinks="0" deleteColumns="0" deleteRows="0" sort="0" autoFilter="0" pivotTables="0"/>
  <mergeCells count="1">
    <mergeCell ref="A33:C33"/>
  </mergeCells>
  <pageMargins left="0.7" right="0.7" top="0.75" bottom="0.75" header="0.3" footer="0.3"/>
  <pageSetup orientation="landscape" r:id="rId1"/>
  <headerFooter>
    <oddFooter>&amp;C1/11/10 D Yasik</oddFooter>
  </headerFooter>
</worksheet>
</file>

<file path=xl/worksheets/sheet3.xml><?xml version="1.0" encoding="utf-8"?>
<worksheet xmlns="http://schemas.openxmlformats.org/spreadsheetml/2006/main" xmlns:r="http://schemas.openxmlformats.org/officeDocument/2006/relationships">
  <dimension ref="A1:G22"/>
  <sheetViews>
    <sheetView workbookViewId="0">
      <selection activeCell="A27" sqref="A27"/>
    </sheetView>
  </sheetViews>
  <sheetFormatPr defaultRowHeight="15"/>
  <cols>
    <col min="1" max="1" width="54.7109375" bestFit="1" customWidth="1"/>
    <col min="2" max="2" width="12.5703125" bestFit="1" customWidth="1"/>
    <col min="3" max="3" width="2" style="47" bestFit="1" customWidth="1"/>
    <col min="4" max="4" width="12.5703125" bestFit="1" customWidth="1"/>
    <col min="5" max="5" width="2" bestFit="1" customWidth="1"/>
    <col min="6" max="6" width="11.5703125" bestFit="1" customWidth="1"/>
  </cols>
  <sheetData>
    <row r="1" spans="1:7" ht="18.75">
      <c r="A1" s="18" t="s">
        <v>56</v>
      </c>
    </row>
    <row r="3" spans="1:7">
      <c r="A3" s="12" t="s">
        <v>16</v>
      </c>
      <c r="B3" s="3"/>
    </row>
    <row r="4" spans="1:7" ht="15.75" thickBot="1">
      <c r="A4" s="20" t="s">
        <v>5</v>
      </c>
      <c r="B4" s="9"/>
    </row>
    <row r="5" spans="1:7" ht="15.75" thickBot="1">
      <c r="A5" t="s">
        <v>10</v>
      </c>
      <c r="B5" s="15"/>
    </row>
    <row r="6" spans="1:7" ht="15.75" thickBot="1">
      <c r="A6" t="s">
        <v>7</v>
      </c>
      <c r="B6" s="10"/>
    </row>
    <row r="7" spans="1:7" ht="15.75" thickBot="1">
      <c r="A7" t="s">
        <v>0</v>
      </c>
      <c r="B7" s="11"/>
    </row>
    <row r="8" spans="1:7">
      <c r="A8" t="s">
        <v>54</v>
      </c>
      <c r="B8" s="1" t="e">
        <f>B6/B7*12</f>
        <v>#DIV/0!</v>
      </c>
    </row>
    <row r="10" spans="1:7">
      <c r="A10" t="s">
        <v>55</v>
      </c>
      <c r="B10" s="51">
        <f>B5</f>
        <v>0</v>
      </c>
      <c r="C10" s="47" t="s">
        <v>48</v>
      </c>
      <c r="D10" s="2" t="e">
        <f>B8</f>
        <v>#DIV/0!</v>
      </c>
      <c r="E10" t="s">
        <v>49</v>
      </c>
      <c r="F10" s="22" t="e">
        <f>B10*D10</f>
        <v>#DIV/0!</v>
      </c>
    </row>
    <row r="11" spans="1:7">
      <c r="A11" t="s">
        <v>47</v>
      </c>
      <c r="B11" s="51">
        <f>B5</f>
        <v>0</v>
      </c>
      <c r="C11" s="47" t="s">
        <v>48</v>
      </c>
      <c r="D11" t="s">
        <v>53</v>
      </c>
      <c r="E11" t="s">
        <v>49</v>
      </c>
      <c r="F11" s="57">
        <f>B11*12</f>
        <v>0</v>
      </c>
      <c r="G11" s="50"/>
    </row>
    <row r="14" spans="1:7">
      <c r="A14" s="12" t="s">
        <v>57</v>
      </c>
      <c r="B14" s="3"/>
    </row>
    <row r="15" spans="1:7" ht="15.75" thickBot="1">
      <c r="A15" s="20" t="s">
        <v>5</v>
      </c>
      <c r="B15" s="9"/>
    </row>
    <row r="16" spans="1:7" ht="15.75" thickBot="1">
      <c r="A16" t="s">
        <v>15</v>
      </c>
      <c r="B16" s="21"/>
    </row>
    <row r="17" spans="1:7" ht="15.75" thickBot="1">
      <c r="A17" t="s">
        <v>7</v>
      </c>
      <c r="B17" s="10">
        <f>B6</f>
        <v>0</v>
      </c>
    </row>
    <row r="18" spans="1:7" ht="15.75" thickBot="1">
      <c r="A18" t="s">
        <v>0</v>
      </c>
      <c r="B18" s="11">
        <f>B7</f>
        <v>0</v>
      </c>
    </row>
    <row r="19" spans="1:7">
      <c r="A19" t="s">
        <v>8</v>
      </c>
      <c r="B19" s="1" t="e">
        <f>B17/B18*12</f>
        <v>#DIV/0!</v>
      </c>
    </row>
    <row r="21" spans="1:7">
      <c r="A21" t="s">
        <v>51</v>
      </c>
      <c r="B21" s="48">
        <f>B16</f>
        <v>0</v>
      </c>
      <c r="C21" s="47" t="s">
        <v>52</v>
      </c>
      <c r="D21" s="2" t="e">
        <f>B19</f>
        <v>#DIV/0!</v>
      </c>
      <c r="E21" t="s">
        <v>49</v>
      </c>
      <c r="F21" s="23" t="e">
        <f>B21/D21</f>
        <v>#DIV/0!</v>
      </c>
    </row>
    <row r="22" spans="1:7">
      <c r="A22" t="s">
        <v>47</v>
      </c>
      <c r="B22" s="14" t="e">
        <f>F21</f>
        <v>#DIV/0!</v>
      </c>
      <c r="C22" s="47" t="s">
        <v>48</v>
      </c>
      <c r="D22" t="s">
        <v>53</v>
      </c>
      <c r="E22" t="s">
        <v>49</v>
      </c>
      <c r="F22" s="49" t="e">
        <f>B22*12</f>
        <v>#DIV/0!</v>
      </c>
      <c r="G22" s="50" t="s">
        <v>50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2:L32"/>
  <sheetViews>
    <sheetView workbookViewId="0">
      <selection activeCell="L5" sqref="L5"/>
    </sheetView>
  </sheetViews>
  <sheetFormatPr defaultRowHeight="15"/>
  <cols>
    <col min="1" max="1" width="8.28515625" bestFit="1" customWidth="1"/>
    <col min="2" max="5" width="14.140625" customWidth="1"/>
    <col min="9" max="12" width="15.28515625" customWidth="1"/>
  </cols>
  <sheetData>
    <row r="2" spans="1:12">
      <c r="A2" s="12" t="s">
        <v>18</v>
      </c>
      <c r="C2" s="12"/>
      <c r="D2" s="3"/>
      <c r="E2" s="3"/>
      <c r="H2" s="19" t="s">
        <v>19</v>
      </c>
      <c r="J2" s="9"/>
      <c r="K2" s="9"/>
      <c r="L2" s="9"/>
    </row>
    <row r="3" spans="1:12" ht="30">
      <c r="B3" s="24" t="s">
        <v>20</v>
      </c>
      <c r="C3" s="25" t="s">
        <v>21</v>
      </c>
      <c r="D3" s="25" t="s">
        <v>22</v>
      </c>
      <c r="E3" s="26" t="s">
        <v>23</v>
      </c>
      <c r="I3" s="24" t="s">
        <v>20</v>
      </c>
      <c r="J3" s="25" t="s">
        <v>24</v>
      </c>
      <c r="K3" s="25" t="s">
        <v>22</v>
      </c>
      <c r="L3" s="26" t="s">
        <v>23</v>
      </c>
    </row>
    <row r="4" spans="1:12">
      <c r="A4" s="27" t="s">
        <v>25</v>
      </c>
      <c r="B4" s="28"/>
      <c r="C4" s="29"/>
      <c r="D4" s="29"/>
      <c r="E4" s="30"/>
      <c r="H4" s="31" t="s">
        <v>26</v>
      </c>
      <c r="I4" s="32"/>
      <c r="J4" s="9"/>
      <c r="K4" s="9"/>
      <c r="L4" s="33"/>
    </row>
    <row r="5" spans="1:12">
      <c r="A5" s="34">
        <v>0.05</v>
      </c>
      <c r="B5" s="35">
        <f t="shared" ref="B5:B24" si="0">3*A5</f>
        <v>0.15000000000000002</v>
      </c>
      <c r="C5" s="35">
        <f>A5*6</f>
        <v>0.30000000000000004</v>
      </c>
      <c r="D5" s="35">
        <f>9*A5</f>
        <v>0.45</v>
      </c>
      <c r="E5" s="36">
        <f t="shared" ref="E5:E24" si="1">12*A5</f>
        <v>0.60000000000000009</v>
      </c>
      <c r="H5" s="37">
        <v>1</v>
      </c>
      <c r="I5" s="38">
        <f>H5/3</f>
        <v>0.33333333333333331</v>
      </c>
      <c r="J5" s="38">
        <f t="shared" ref="J5:J15" si="2">H5/6</f>
        <v>0.16666666666666666</v>
      </c>
      <c r="K5" s="38">
        <f>H5/9</f>
        <v>0.1111111111111111</v>
      </c>
      <c r="L5" s="54">
        <f>H5/12</f>
        <v>8.3333333333333329E-2</v>
      </c>
    </row>
    <row r="6" spans="1:12">
      <c r="A6" s="34">
        <v>0.1</v>
      </c>
      <c r="B6" s="35">
        <f t="shared" si="0"/>
        <v>0.30000000000000004</v>
      </c>
      <c r="C6" s="35">
        <f t="shared" ref="C6:C24" si="3">A6*6</f>
        <v>0.60000000000000009</v>
      </c>
      <c r="D6" s="35">
        <f t="shared" ref="D6:D24" si="4">9*A6</f>
        <v>0.9</v>
      </c>
      <c r="E6" s="36">
        <f t="shared" si="1"/>
        <v>1.2000000000000002</v>
      </c>
      <c r="H6" s="37">
        <v>1.5</v>
      </c>
      <c r="I6" s="38">
        <f>H6/3</f>
        <v>0.5</v>
      </c>
      <c r="J6" s="38">
        <f t="shared" si="2"/>
        <v>0.25</v>
      </c>
      <c r="K6" s="38">
        <f t="shared" ref="K6:K21" si="5">H6/9</f>
        <v>0.16666666666666666</v>
      </c>
      <c r="L6" s="39">
        <f t="shared" ref="L6:L27" si="6">H6/12</f>
        <v>0.125</v>
      </c>
    </row>
    <row r="7" spans="1:12">
      <c r="A7" s="34">
        <v>0.15</v>
      </c>
      <c r="B7" s="35">
        <f t="shared" si="0"/>
        <v>0.44999999999999996</v>
      </c>
      <c r="C7" s="35">
        <f t="shared" si="3"/>
        <v>0.89999999999999991</v>
      </c>
      <c r="D7" s="35">
        <f t="shared" si="4"/>
        <v>1.3499999999999999</v>
      </c>
      <c r="E7" s="36">
        <f t="shared" si="1"/>
        <v>1.7999999999999998</v>
      </c>
      <c r="H7" s="37">
        <v>2</v>
      </c>
      <c r="I7" s="38">
        <f t="shared" ref="I7:I9" si="7">H7/3</f>
        <v>0.66666666666666663</v>
      </c>
      <c r="J7" s="38">
        <f t="shared" si="2"/>
        <v>0.33333333333333331</v>
      </c>
      <c r="K7" s="38">
        <f t="shared" si="5"/>
        <v>0.22222222222222221</v>
      </c>
      <c r="L7" s="39">
        <f t="shared" si="6"/>
        <v>0.16666666666666666</v>
      </c>
    </row>
    <row r="8" spans="1:12">
      <c r="A8" s="34">
        <v>0.2</v>
      </c>
      <c r="B8" s="35">
        <f t="shared" si="0"/>
        <v>0.60000000000000009</v>
      </c>
      <c r="C8" s="35">
        <f t="shared" si="3"/>
        <v>1.2000000000000002</v>
      </c>
      <c r="D8" s="35">
        <f t="shared" si="4"/>
        <v>1.8</v>
      </c>
      <c r="E8" s="36">
        <f t="shared" si="1"/>
        <v>2.4000000000000004</v>
      </c>
      <c r="H8" s="37">
        <f>H7+0.5</f>
        <v>2.5</v>
      </c>
      <c r="I8" s="38">
        <f t="shared" si="7"/>
        <v>0.83333333333333337</v>
      </c>
      <c r="J8" s="38">
        <f t="shared" si="2"/>
        <v>0.41666666666666669</v>
      </c>
      <c r="K8" s="38">
        <f t="shared" si="5"/>
        <v>0.27777777777777779</v>
      </c>
      <c r="L8" s="39">
        <f t="shared" si="6"/>
        <v>0.20833333333333334</v>
      </c>
    </row>
    <row r="9" spans="1:12">
      <c r="A9" s="34">
        <v>0.25</v>
      </c>
      <c r="B9" s="35">
        <f t="shared" si="0"/>
        <v>0.75</v>
      </c>
      <c r="C9" s="35">
        <f t="shared" si="3"/>
        <v>1.5</v>
      </c>
      <c r="D9" s="35">
        <f t="shared" si="4"/>
        <v>2.25</v>
      </c>
      <c r="E9" s="36">
        <f t="shared" si="1"/>
        <v>3</v>
      </c>
      <c r="H9" s="37">
        <f t="shared" ref="H9:H27" si="8">H8+0.5</f>
        <v>3</v>
      </c>
      <c r="I9" s="38">
        <f t="shared" si="7"/>
        <v>1</v>
      </c>
      <c r="J9" s="38">
        <f t="shared" si="2"/>
        <v>0.5</v>
      </c>
      <c r="K9" s="38">
        <f t="shared" si="5"/>
        <v>0.33333333333333331</v>
      </c>
      <c r="L9" s="39">
        <f t="shared" si="6"/>
        <v>0.25</v>
      </c>
    </row>
    <row r="10" spans="1:12">
      <c r="A10" s="34">
        <v>0.3</v>
      </c>
      <c r="B10" s="35">
        <f t="shared" si="0"/>
        <v>0.89999999999999991</v>
      </c>
      <c r="C10" s="35">
        <f t="shared" si="3"/>
        <v>1.7999999999999998</v>
      </c>
      <c r="D10" s="35">
        <f t="shared" si="4"/>
        <v>2.6999999999999997</v>
      </c>
      <c r="E10" s="36">
        <f t="shared" si="1"/>
        <v>3.5999999999999996</v>
      </c>
      <c r="H10" s="37">
        <f t="shared" si="8"/>
        <v>3.5</v>
      </c>
      <c r="I10" s="40" t="s">
        <v>27</v>
      </c>
      <c r="J10" s="38">
        <f t="shared" si="2"/>
        <v>0.58333333333333337</v>
      </c>
      <c r="K10" s="38">
        <f t="shared" si="5"/>
        <v>0.3888888888888889</v>
      </c>
      <c r="L10" s="39">
        <f t="shared" si="6"/>
        <v>0.29166666666666669</v>
      </c>
    </row>
    <row r="11" spans="1:12">
      <c r="A11" s="34">
        <v>0.35</v>
      </c>
      <c r="B11" s="35">
        <f t="shared" si="0"/>
        <v>1.0499999999999998</v>
      </c>
      <c r="C11" s="35">
        <f t="shared" si="3"/>
        <v>2.0999999999999996</v>
      </c>
      <c r="D11" s="35">
        <f t="shared" si="4"/>
        <v>3.15</v>
      </c>
      <c r="E11" s="36">
        <f t="shared" si="1"/>
        <v>4.1999999999999993</v>
      </c>
      <c r="H11" s="37">
        <f t="shared" si="8"/>
        <v>4</v>
      </c>
      <c r="I11" s="40" t="s">
        <v>27</v>
      </c>
      <c r="J11" s="38">
        <f t="shared" si="2"/>
        <v>0.66666666666666663</v>
      </c>
      <c r="K11" s="38">
        <f t="shared" si="5"/>
        <v>0.44444444444444442</v>
      </c>
      <c r="L11" s="39">
        <f t="shared" si="6"/>
        <v>0.33333333333333331</v>
      </c>
    </row>
    <row r="12" spans="1:12">
      <c r="A12" s="34">
        <v>0.4</v>
      </c>
      <c r="B12" s="35">
        <f t="shared" si="0"/>
        <v>1.2000000000000002</v>
      </c>
      <c r="C12" s="35">
        <f t="shared" si="3"/>
        <v>2.4000000000000004</v>
      </c>
      <c r="D12" s="35">
        <f t="shared" si="4"/>
        <v>3.6</v>
      </c>
      <c r="E12" s="36">
        <f t="shared" si="1"/>
        <v>4.8000000000000007</v>
      </c>
      <c r="H12" s="37">
        <f t="shared" si="8"/>
        <v>4.5</v>
      </c>
      <c r="I12" s="40" t="s">
        <v>27</v>
      </c>
      <c r="J12" s="38">
        <f t="shared" si="2"/>
        <v>0.75</v>
      </c>
      <c r="K12" s="38">
        <f t="shared" si="5"/>
        <v>0.5</v>
      </c>
      <c r="L12" s="39">
        <f t="shared" si="6"/>
        <v>0.375</v>
      </c>
    </row>
    <row r="13" spans="1:12">
      <c r="A13" s="34">
        <v>0.45</v>
      </c>
      <c r="B13" s="35">
        <f t="shared" si="0"/>
        <v>1.35</v>
      </c>
      <c r="C13" s="35">
        <f t="shared" si="3"/>
        <v>2.7</v>
      </c>
      <c r="D13" s="35">
        <f t="shared" si="4"/>
        <v>4.05</v>
      </c>
      <c r="E13" s="36">
        <f t="shared" si="1"/>
        <v>5.4</v>
      </c>
      <c r="H13" s="37">
        <f t="shared" si="8"/>
        <v>5</v>
      </c>
      <c r="I13" s="40" t="s">
        <v>27</v>
      </c>
      <c r="J13" s="38">
        <f t="shared" si="2"/>
        <v>0.83333333333333337</v>
      </c>
      <c r="K13" s="38">
        <f t="shared" si="5"/>
        <v>0.55555555555555558</v>
      </c>
      <c r="L13" s="39">
        <f t="shared" si="6"/>
        <v>0.41666666666666669</v>
      </c>
    </row>
    <row r="14" spans="1:12">
      <c r="A14" s="34">
        <v>0.5</v>
      </c>
      <c r="B14" s="35">
        <f t="shared" si="0"/>
        <v>1.5</v>
      </c>
      <c r="C14" s="35">
        <f t="shared" si="3"/>
        <v>3</v>
      </c>
      <c r="D14" s="35">
        <f t="shared" si="4"/>
        <v>4.5</v>
      </c>
      <c r="E14" s="36">
        <f t="shared" si="1"/>
        <v>6</v>
      </c>
      <c r="H14" s="37">
        <f t="shared" si="8"/>
        <v>5.5</v>
      </c>
      <c r="I14" s="40" t="s">
        <v>27</v>
      </c>
      <c r="J14" s="38">
        <f t="shared" si="2"/>
        <v>0.91666666666666663</v>
      </c>
      <c r="K14" s="38">
        <f t="shared" si="5"/>
        <v>0.61111111111111116</v>
      </c>
      <c r="L14" s="39">
        <f t="shared" si="6"/>
        <v>0.45833333333333331</v>
      </c>
    </row>
    <row r="15" spans="1:12">
      <c r="A15" s="34">
        <f>A14+0.05</f>
        <v>0.55000000000000004</v>
      </c>
      <c r="B15" s="35">
        <f t="shared" si="0"/>
        <v>1.6500000000000001</v>
      </c>
      <c r="C15" s="35">
        <f t="shared" si="3"/>
        <v>3.3000000000000003</v>
      </c>
      <c r="D15" s="35">
        <f t="shared" si="4"/>
        <v>4.95</v>
      </c>
      <c r="E15" s="36">
        <f t="shared" si="1"/>
        <v>6.6000000000000005</v>
      </c>
      <c r="H15" s="37">
        <f t="shared" si="8"/>
        <v>6</v>
      </c>
      <c r="I15" s="40" t="s">
        <v>27</v>
      </c>
      <c r="J15" s="38">
        <f t="shared" si="2"/>
        <v>1</v>
      </c>
      <c r="K15" s="38">
        <f t="shared" si="5"/>
        <v>0.66666666666666663</v>
      </c>
      <c r="L15" s="39">
        <f t="shared" si="6"/>
        <v>0.5</v>
      </c>
    </row>
    <row r="16" spans="1:12">
      <c r="A16" s="34">
        <f t="shared" ref="A16:A24" si="9">A15+0.05</f>
        <v>0.60000000000000009</v>
      </c>
      <c r="B16" s="35">
        <f t="shared" si="0"/>
        <v>1.8000000000000003</v>
      </c>
      <c r="C16" s="35">
        <f t="shared" si="3"/>
        <v>3.6000000000000005</v>
      </c>
      <c r="D16" s="35">
        <f t="shared" si="4"/>
        <v>5.4</v>
      </c>
      <c r="E16" s="36">
        <f t="shared" si="1"/>
        <v>7.2000000000000011</v>
      </c>
      <c r="H16" s="37">
        <f t="shared" si="8"/>
        <v>6.5</v>
      </c>
      <c r="I16" s="40" t="s">
        <v>27</v>
      </c>
      <c r="J16" s="40" t="s">
        <v>27</v>
      </c>
      <c r="K16" s="38">
        <f t="shared" si="5"/>
        <v>0.72222222222222221</v>
      </c>
      <c r="L16" s="39">
        <f t="shared" si="6"/>
        <v>0.54166666666666663</v>
      </c>
    </row>
    <row r="17" spans="1:12">
      <c r="A17" s="34">
        <f t="shared" si="9"/>
        <v>0.65000000000000013</v>
      </c>
      <c r="B17" s="35">
        <f t="shared" si="0"/>
        <v>1.9500000000000004</v>
      </c>
      <c r="C17" s="35">
        <f t="shared" si="3"/>
        <v>3.9000000000000008</v>
      </c>
      <c r="D17" s="35">
        <f t="shared" si="4"/>
        <v>5.8500000000000014</v>
      </c>
      <c r="E17" s="36">
        <f t="shared" si="1"/>
        <v>7.8000000000000016</v>
      </c>
      <c r="F17" s="9"/>
      <c r="H17" s="37">
        <f t="shared" si="8"/>
        <v>7</v>
      </c>
      <c r="I17" s="40" t="s">
        <v>27</v>
      </c>
      <c r="J17" s="40" t="s">
        <v>27</v>
      </c>
      <c r="K17" s="38">
        <f t="shared" si="5"/>
        <v>0.77777777777777779</v>
      </c>
      <c r="L17" s="39">
        <f t="shared" si="6"/>
        <v>0.58333333333333337</v>
      </c>
    </row>
    <row r="18" spans="1:12">
      <c r="A18" s="34">
        <f t="shared" si="9"/>
        <v>0.70000000000000018</v>
      </c>
      <c r="B18" s="35">
        <f t="shared" si="0"/>
        <v>2.1000000000000005</v>
      </c>
      <c r="C18" s="35">
        <f t="shared" si="3"/>
        <v>4.2000000000000011</v>
      </c>
      <c r="D18" s="35">
        <f t="shared" si="4"/>
        <v>6.3000000000000016</v>
      </c>
      <c r="E18" s="36">
        <f t="shared" si="1"/>
        <v>8.4000000000000021</v>
      </c>
      <c r="H18" s="37">
        <f t="shared" si="8"/>
        <v>7.5</v>
      </c>
      <c r="I18" s="40" t="s">
        <v>27</v>
      </c>
      <c r="J18" s="40" t="s">
        <v>27</v>
      </c>
      <c r="K18" s="38">
        <f t="shared" si="5"/>
        <v>0.83333333333333337</v>
      </c>
      <c r="L18" s="39">
        <f t="shared" si="6"/>
        <v>0.625</v>
      </c>
    </row>
    <row r="19" spans="1:12">
      <c r="A19" s="34">
        <f t="shared" si="9"/>
        <v>0.75000000000000022</v>
      </c>
      <c r="B19" s="35">
        <f t="shared" si="0"/>
        <v>2.2500000000000009</v>
      </c>
      <c r="C19" s="35">
        <f t="shared" si="3"/>
        <v>4.5000000000000018</v>
      </c>
      <c r="D19" s="35">
        <f t="shared" si="4"/>
        <v>6.7500000000000018</v>
      </c>
      <c r="E19" s="36">
        <f t="shared" si="1"/>
        <v>9.0000000000000036</v>
      </c>
      <c r="H19" s="37">
        <f t="shared" si="8"/>
        <v>8</v>
      </c>
      <c r="I19" s="40" t="s">
        <v>27</v>
      </c>
      <c r="J19" s="40" t="s">
        <v>27</v>
      </c>
      <c r="K19" s="38">
        <f t="shared" si="5"/>
        <v>0.88888888888888884</v>
      </c>
      <c r="L19" s="39">
        <f t="shared" si="6"/>
        <v>0.66666666666666663</v>
      </c>
    </row>
    <row r="20" spans="1:12">
      <c r="A20" s="34">
        <f t="shared" si="9"/>
        <v>0.80000000000000027</v>
      </c>
      <c r="B20" s="35">
        <f t="shared" si="0"/>
        <v>2.4000000000000008</v>
      </c>
      <c r="C20" s="35">
        <f t="shared" si="3"/>
        <v>4.8000000000000016</v>
      </c>
      <c r="D20" s="35">
        <f t="shared" si="4"/>
        <v>7.2000000000000028</v>
      </c>
      <c r="E20" s="36">
        <f t="shared" si="1"/>
        <v>9.6000000000000032</v>
      </c>
      <c r="H20" s="37">
        <f t="shared" si="8"/>
        <v>8.5</v>
      </c>
      <c r="I20" s="40" t="s">
        <v>27</v>
      </c>
      <c r="J20" s="40" t="s">
        <v>27</v>
      </c>
      <c r="K20" s="38">
        <f t="shared" si="5"/>
        <v>0.94444444444444442</v>
      </c>
      <c r="L20" s="39">
        <f t="shared" si="6"/>
        <v>0.70833333333333337</v>
      </c>
    </row>
    <row r="21" spans="1:12">
      <c r="A21" s="34">
        <f t="shared" si="9"/>
        <v>0.85000000000000031</v>
      </c>
      <c r="B21" s="35">
        <f t="shared" si="0"/>
        <v>2.5500000000000007</v>
      </c>
      <c r="C21" s="35">
        <f t="shared" si="3"/>
        <v>5.1000000000000014</v>
      </c>
      <c r="D21" s="35">
        <f t="shared" si="4"/>
        <v>7.650000000000003</v>
      </c>
      <c r="E21" s="36">
        <f t="shared" si="1"/>
        <v>10.200000000000003</v>
      </c>
      <c r="H21" s="37">
        <f t="shared" si="8"/>
        <v>9</v>
      </c>
      <c r="I21" s="40" t="s">
        <v>27</v>
      </c>
      <c r="J21" s="40" t="s">
        <v>27</v>
      </c>
      <c r="K21" s="38">
        <f t="shared" si="5"/>
        <v>1</v>
      </c>
      <c r="L21" s="39">
        <f t="shared" si="6"/>
        <v>0.75</v>
      </c>
    </row>
    <row r="22" spans="1:12">
      <c r="A22" s="34">
        <f t="shared" si="9"/>
        <v>0.90000000000000036</v>
      </c>
      <c r="B22" s="35">
        <f t="shared" si="0"/>
        <v>2.7000000000000011</v>
      </c>
      <c r="C22" s="35">
        <f t="shared" si="3"/>
        <v>5.4000000000000021</v>
      </c>
      <c r="D22" s="35">
        <f t="shared" si="4"/>
        <v>8.1000000000000032</v>
      </c>
      <c r="E22" s="36">
        <f t="shared" si="1"/>
        <v>10.800000000000004</v>
      </c>
      <c r="H22" s="37">
        <f t="shared" si="8"/>
        <v>9.5</v>
      </c>
      <c r="I22" s="40" t="s">
        <v>27</v>
      </c>
      <c r="J22" s="40" t="s">
        <v>27</v>
      </c>
      <c r="K22" s="40" t="s">
        <v>27</v>
      </c>
      <c r="L22" s="39">
        <f t="shared" si="6"/>
        <v>0.79166666666666663</v>
      </c>
    </row>
    <row r="23" spans="1:12">
      <c r="A23" s="34">
        <f t="shared" si="9"/>
        <v>0.9500000000000004</v>
      </c>
      <c r="B23" s="35">
        <f t="shared" si="0"/>
        <v>2.8500000000000014</v>
      </c>
      <c r="C23" s="35">
        <f t="shared" si="3"/>
        <v>5.7000000000000028</v>
      </c>
      <c r="D23" s="35">
        <f t="shared" si="4"/>
        <v>8.5500000000000043</v>
      </c>
      <c r="E23" s="36">
        <f t="shared" si="1"/>
        <v>11.400000000000006</v>
      </c>
      <c r="H23" s="37">
        <f t="shared" si="8"/>
        <v>10</v>
      </c>
      <c r="I23" s="40" t="s">
        <v>27</v>
      </c>
      <c r="J23" s="40" t="s">
        <v>27</v>
      </c>
      <c r="K23" s="40" t="s">
        <v>27</v>
      </c>
      <c r="L23" s="39">
        <f t="shared" si="6"/>
        <v>0.83333333333333337</v>
      </c>
    </row>
    <row r="24" spans="1:12">
      <c r="A24" s="34">
        <f t="shared" si="9"/>
        <v>1.0000000000000004</v>
      </c>
      <c r="B24" s="35">
        <f t="shared" si="0"/>
        <v>3.0000000000000013</v>
      </c>
      <c r="C24" s="35">
        <f t="shared" si="3"/>
        <v>6.0000000000000027</v>
      </c>
      <c r="D24" s="35">
        <f t="shared" si="4"/>
        <v>9.0000000000000036</v>
      </c>
      <c r="E24" s="36">
        <f t="shared" si="1"/>
        <v>12.000000000000005</v>
      </c>
      <c r="H24" s="37">
        <f t="shared" si="8"/>
        <v>10.5</v>
      </c>
      <c r="I24" s="40" t="s">
        <v>27</v>
      </c>
      <c r="J24" s="40" t="s">
        <v>27</v>
      </c>
      <c r="K24" s="40" t="s">
        <v>27</v>
      </c>
      <c r="L24" s="39">
        <f t="shared" si="6"/>
        <v>0.875</v>
      </c>
    </row>
    <row r="25" spans="1:12">
      <c r="A25" s="13"/>
      <c r="B25" s="41"/>
      <c r="C25" s="41"/>
      <c r="D25" s="41"/>
      <c r="E25" s="41"/>
      <c r="H25" s="37">
        <f>H24+0.5</f>
        <v>11</v>
      </c>
      <c r="I25" s="40" t="s">
        <v>27</v>
      </c>
      <c r="J25" s="40" t="s">
        <v>27</v>
      </c>
      <c r="K25" s="40" t="s">
        <v>27</v>
      </c>
      <c r="L25" s="39">
        <f t="shared" si="6"/>
        <v>0.91666666666666663</v>
      </c>
    </row>
    <row r="26" spans="1:12">
      <c r="A26" s="13" t="s">
        <v>28</v>
      </c>
      <c r="B26" s="41" t="s">
        <v>29</v>
      </c>
      <c r="C26" s="41"/>
      <c r="D26" s="41"/>
      <c r="E26" s="41"/>
      <c r="H26" s="37">
        <f>H25+0.5</f>
        <v>11.5</v>
      </c>
      <c r="I26" s="40" t="s">
        <v>27</v>
      </c>
      <c r="J26" s="40" t="s">
        <v>27</v>
      </c>
      <c r="K26" s="40" t="s">
        <v>27</v>
      </c>
      <c r="L26" s="39">
        <f t="shared" si="6"/>
        <v>0.95833333333333337</v>
      </c>
    </row>
    <row r="27" spans="1:12">
      <c r="A27" s="13"/>
      <c r="B27" s="41" t="s">
        <v>30</v>
      </c>
      <c r="C27" s="41"/>
      <c r="D27" s="41"/>
      <c r="E27" s="41"/>
      <c r="H27" s="37">
        <f t="shared" si="8"/>
        <v>12</v>
      </c>
      <c r="I27" s="40" t="s">
        <v>27</v>
      </c>
      <c r="J27" s="40" t="s">
        <v>27</v>
      </c>
      <c r="K27" s="40" t="s">
        <v>27</v>
      </c>
      <c r="L27" s="39">
        <f t="shared" si="6"/>
        <v>1</v>
      </c>
    </row>
    <row r="28" spans="1:12">
      <c r="A28" s="13"/>
      <c r="B28" t="s">
        <v>31</v>
      </c>
      <c r="C28" s="41"/>
      <c r="D28" s="41"/>
      <c r="E28" s="41"/>
    </row>
    <row r="29" spans="1:12">
      <c r="A29" s="13"/>
      <c r="B29" s="41" t="s">
        <v>32</v>
      </c>
      <c r="C29" s="41"/>
      <c r="D29" s="41"/>
      <c r="E29" s="41"/>
      <c r="H29" t="s">
        <v>28</v>
      </c>
      <c r="I29" s="42" t="s">
        <v>33</v>
      </c>
    </row>
    <row r="30" spans="1:12">
      <c r="A30" s="13"/>
      <c r="I30" s="42" t="s">
        <v>34</v>
      </c>
    </row>
    <row r="31" spans="1:12">
      <c r="A31" s="13"/>
      <c r="I31" s="42" t="s">
        <v>35</v>
      </c>
    </row>
    <row r="32" spans="1:12">
      <c r="A32" s="13"/>
      <c r="I32" s="42" t="s">
        <v>36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salary cap worksheet</vt:lpstr>
      <vt:lpstr>salary cap examples</vt:lpstr>
      <vt:lpstr>effort % worksheet</vt:lpstr>
      <vt:lpstr>percent matrix</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dyasik</dc:creator>
  <cp:lastModifiedBy>cita</cp:lastModifiedBy>
  <cp:lastPrinted>2010-01-12T15:20:02Z</cp:lastPrinted>
  <dcterms:created xsi:type="dcterms:W3CDTF">2009-09-03T13:24:41Z</dcterms:created>
  <dcterms:modified xsi:type="dcterms:W3CDTF">2010-01-15T21:12:00Z</dcterms:modified>
</cp:coreProperties>
</file>