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4" rupBuild="9302"/>
  <workbookPr defaultThemeVersion="124226"/>
  <bookViews>
    <workbookView xWindow="-15" yWindow="-15" windowWidth="19320" windowHeight="6450" tabRatio="730"/>
  </bookViews>
  <sheets>
    <sheet name="Instructions" sheetId="51" r:id="rId1"/>
    <sheet name="2010-2011" sheetId="56" r:id="rId2"/>
    <sheet name="2009-2010" sheetId="55" r:id="rId3"/>
    <sheet name="2008-2009" sheetId="54" r:id="rId4"/>
    <sheet name="2007-2008" sheetId="53" r:id="rId5"/>
    <sheet name="2006-2007" sheetId="52" r:id="rId6"/>
    <sheet name="initial year 2005-2006" sheetId="44" r:id="rId7"/>
    <sheet name="codes" sheetId="48" r:id="rId8"/>
    <sheet name="blank for new year" sheetId="50" r:id="rId9"/>
  </sheets>
  <definedNames>
    <definedName name="accumulation">codes!$A$1:$B$5</definedName>
    <definedName name="Leave_codes">codes!$D$2:$D$8</definedName>
  </definedNames>
  <calcPr calcId="145621"/>
</workbook>
</file>

<file path=xl/calcChain.xml><?xml version="1.0" encoding="utf-8"?>
<calcChain xmlns="http://schemas.openxmlformats.org/spreadsheetml/2006/main">
  <c r="K2" i="55" l="1"/>
  <c r="K2" i="54"/>
  <c r="K2" i="53"/>
  <c r="K2" i="52"/>
  <c r="K2" i="44"/>
  <c r="K2" i="50"/>
  <c r="K2" i="56"/>
  <c r="A26" i="56" l="1"/>
  <c r="A25" i="56"/>
  <c r="A24" i="56"/>
  <c r="A23" i="56"/>
  <c r="A22" i="56"/>
  <c r="A21" i="56"/>
  <c r="A20" i="56"/>
  <c r="A19" i="56"/>
  <c r="A18" i="56"/>
  <c r="A17" i="56"/>
  <c r="A16" i="56"/>
  <c r="A15" i="56"/>
  <c r="J9" i="56"/>
  <c r="K9" i="56" s="1"/>
  <c r="K8" i="56"/>
  <c r="J8" i="56"/>
  <c r="K4" i="56"/>
  <c r="D4" i="56"/>
  <c r="D6" i="56" s="1"/>
  <c r="D8" i="56" s="1"/>
  <c r="E8" i="56" s="1"/>
  <c r="K3" i="56"/>
  <c r="D3" i="56"/>
  <c r="D2" i="56"/>
  <c r="A26" i="55"/>
  <c r="A25" i="55"/>
  <c r="A24" i="55"/>
  <c r="A23" i="55"/>
  <c r="A22" i="55"/>
  <c r="A21" i="55"/>
  <c r="A20" i="55"/>
  <c r="A19" i="55"/>
  <c r="A18" i="55"/>
  <c r="A17" i="55"/>
  <c r="A16" i="55"/>
  <c r="A15" i="55"/>
  <c r="J9" i="55"/>
  <c r="K9" i="55" s="1"/>
  <c r="J15" i="55" s="1"/>
  <c r="K8" i="55"/>
  <c r="J8" i="55"/>
  <c r="K4" i="55"/>
  <c r="D4" i="55"/>
  <c r="D6" i="55" s="1"/>
  <c r="D8" i="55" s="1"/>
  <c r="E8" i="55" s="1"/>
  <c r="K3" i="55"/>
  <c r="D3" i="55"/>
  <c r="D2" i="55"/>
  <c r="I15" i="52"/>
  <c r="A26" i="54"/>
  <c r="A25" i="54"/>
  <c r="A24" i="54"/>
  <c r="A23" i="54"/>
  <c r="A22" i="54"/>
  <c r="A21" i="54"/>
  <c r="A20" i="54"/>
  <c r="A19" i="54"/>
  <c r="A18" i="54"/>
  <c r="A17" i="54"/>
  <c r="A16" i="54"/>
  <c r="A15" i="54"/>
  <c r="J9" i="54"/>
  <c r="K9" i="54" s="1"/>
  <c r="J15" i="54" s="1"/>
  <c r="K8" i="54"/>
  <c r="J8" i="54"/>
  <c r="K4" i="54"/>
  <c r="D4" i="54"/>
  <c r="D6" i="54" s="1"/>
  <c r="D8" i="54" s="1"/>
  <c r="E8" i="54" s="1"/>
  <c r="K3" i="54"/>
  <c r="D3" i="54"/>
  <c r="D2" i="54"/>
  <c r="A26" i="53"/>
  <c r="A25" i="53"/>
  <c r="A24" i="53"/>
  <c r="A23" i="53"/>
  <c r="A22" i="53"/>
  <c r="A21" i="53"/>
  <c r="A20" i="53"/>
  <c r="A19" i="53"/>
  <c r="A18" i="53"/>
  <c r="A17" i="53"/>
  <c r="A16" i="53"/>
  <c r="A15" i="53"/>
  <c r="J9" i="53"/>
  <c r="K9" i="53" s="1"/>
  <c r="K8" i="53"/>
  <c r="J8" i="53"/>
  <c r="K4" i="53"/>
  <c r="D4" i="53"/>
  <c r="D6" i="53" s="1"/>
  <c r="D8" i="53" s="1"/>
  <c r="E8" i="53" s="1"/>
  <c r="K3" i="53"/>
  <c r="D17" i="53" s="1"/>
  <c r="D3" i="53"/>
  <c r="D2" i="53"/>
  <c r="A26" i="52"/>
  <c r="A25" i="52"/>
  <c r="A24" i="52"/>
  <c r="A23" i="52"/>
  <c r="A22" i="52"/>
  <c r="A21" i="52"/>
  <c r="A20" i="52"/>
  <c r="A19" i="52"/>
  <c r="A18" i="52"/>
  <c r="A17" i="52"/>
  <c r="A16" i="52"/>
  <c r="A15" i="52"/>
  <c r="J9" i="52"/>
  <c r="K9" i="52" s="1"/>
  <c r="J15" i="52" s="1"/>
  <c r="K8" i="52"/>
  <c r="J8" i="52"/>
  <c r="K4" i="52"/>
  <c r="D4" i="52"/>
  <c r="D6" i="52" s="1"/>
  <c r="D8" i="52" s="1"/>
  <c r="E8" i="52" s="1"/>
  <c r="K3" i="52"/>
  <c r="D3" i="52"/>
  <c r="D2" i="52"/>
  <c r="J26" i="56" l="1"/>
  <c r="F26" i="56"/>
  <c r="D26" i="56"/>
  <c r="J25" i="56"/>
  <c r="F25" i="56"/>
  <c r="D25" i="56"/>
  <c r="J24" i="56"/>
  <c r="F24" i="56"/>
  <c r="D24" i="56"/>
  <c r="J23" i="56"/>
  <c r="F23" i="56"/>
  <c r="D23" i="56"/>
  <c r="J22" i="56"/>
  <c r="F22" i="56"/>
  <c r="D22" i="56"/>
  <c r="J21" i="56"/>
  <c r="F21" i="56"/>
  <c r="D21" i="56"/>
  <c r="J20" i="56"/>
  <c r="F20" i="56"/>
  <c r="D20" i="56"/>
  <c r="J19" i="56"/>
  <c r="F19" i="56"/>
  <c r="D19" i="56"/>
  <c r="J18" i="56"/>
  <c r="F18" i="56"/>
  <c r="D18" i="56"/>
  <c r="J17" i="56"/>
  <c r="F17" i="56"/>
  <c r="E100" i="56"/>
  <c r="E98" i="56"/>
  <c r="E96" i="56"/>
  <c r="E94" i="56"/>
  <c r="E92" i="56"/>
  <c r="E90" i="56"/>
  <c r="E88" i="56"/>
  <c r="E86" i="56"/>
  <c r="E84" i="56"/>
  <c r="E82" i="56"/>
  <c r="E80" i="56"/>
  <c r="E78" i="56"/>
  <c r="E76" i="56"/>
  <c r="E74" i="56"/>
  <c r="E72" i="56"/>
  <c r="E70" i="56"/>
  <c r="E68" i="56"/>
  <c r="E66" i="56"/>
  <c r="E64" i="56"/>
  <c r="E62" i="56"/>
  <c r="E60" i="56"/>
  <c r="E58" i="56"/>
  <c r="E56" i="56"/>
  <c r="E54" i="56"/>
  <c r="E52" i="56"/>
  <c r="E50" i="56"/>
  <c r="E48" i="56"/>
  <c r="E46" i="56"/>
  <c r="E44" i="56"/>
  <c r="E42" i="56"/>
  <c r="E40" i="56"/>
  <c r="E38" i="56"/>
  <c r="E36" i="56"/>
  <c r="E34" i="56"/>
  <c r="E32" i="56"/>
  <c r="E99" i="56"/>
  <c r="E97" i="56"/>
  <c r="E95" i="56"/>
  <c r="E93" i="56"/>
  <c r="E91" i="56"/>
  <c r="E89" i="56"/>
  <c r="E87" i="56"/>
  <c r="E85" i="56"/>
  <c r="E83" i="56"/>
  <c r="E81" i="56"/>
  <c r="E79" i="56"/>
  <c r="E77" i="56"/>
  <c r="E75" i="56"/>
  <c r="E73" i="56"/>
  <c r="E71" i="56"/>
  <c r="E69" i="56"/>
  <c r="E67" i="56"/>
  <c r="E65" i="56"/>
  <c r="E63" i="56"/>
  <c r="E61" i="56"/>
  <c r="E59" i="56"/>
  <c r="E57" i="56"/>
  <c r="E55" i="56"/>
  <c r="E53" i="56"/>
  <c r="E51" i="56"/>
  <c r="E49" i="56"/>
  <c r="E47" i="56"/>
  <c r="E45" i="56"/>
  <c r="E43" i="56"/>
  <c r="E41" i="56"/>
  <c r="E39" i="56"/>
  <c r="E37" i="56"/>
  <c r="E35" i="56"/>
  <c r="E33" i="56"/>
  <c r="E31" i="56"/>
  <c r="E9" i="56"/>
  <c r="D15" i="56"/>
  <c r="F15" i="56"/>
  <c r="J15" i="56"/>
  <c r="D16" i="56"/>
  <c r="F16" i="56"/>
  <c r="J16" i="56"/>
  <c r="D17" i="56"/>
  <c r="J26" i="55"/>
  <c r="F26" i="55"/>
  <c r="D26" i="55"/>
  <c r="J25" i="55"/>
  <c r="F25" i="55"/>
  <c r="D25" i="55"/>
  <c r="J24" i="55"/>
  <c r="F24" i="55"/>
  <c r="D24" i="55"/>
  <c r="J23" i="55"/>
  <c r="F23" i="55"/>
  <c r="D23" i="55"/>
  <c r="J22" i="55"/>
  <c r="F22" i="55"/>
  <c r="D22" i="55"/>
  <c r="J21" i="55"/>
  <c r="F21" i="55"/>
  <c r="D21" i="55"/>
  <c r="J20" i="55"/>
  <c r="F20" i="55"/>
  <c r="D20" i="55"/>
  <c r="J19" i="55"/>
  <c r="F19" i="55"/>
  <c r="D19" i="55"/>
  <c r="J18" i="55"/>
  <c r="F18" i="55"/>
  <c r="D18" i="55"/>
  <c r="J17" i="55"/>
  <c r="F17" i="55"/>
  <c r="E100" i="55"/>
  <c r="E98" i="55"/>
  <c r="E96" i="55"/>
  <c r="E94" i="55"/>
  <c r="E92" i="55"/>
  <c r="E90" i="55"/>
  <c r="E88" i="55"/>
  <c r="E86" i="55"/>
  <c r="E84" i="55"/>
  <c r="E82" i="55"/>
  <c r="E80" i="55"/>
  <c r="E78" i="55"/>
  <c r="E76" i="55"/>
  <c r="E74" i="55"/>
  <c r="E72" i="55"/>
  <c r="E70" i="55"/>
  <c r="E68" i="55"/>
  <c r="E66" i="55"/>
  <c r="E64" i="55"/>
  <c r="E62" i="55"/>
  <c r="E60" i="55"/>
  <c r="E58" i="55"/>
  <c r="E56" i="55"/>
  <c r="E54" i="55"/>
  <c r="E52" i="55"/>
  <c r="E50" i="55"/>
  <c r="E48" i="55"/>
  <c r="E46" i="55"/>
  <c r="E44" i="55"/>
  <c r="E42" i="55"/>
  <c r="E40" i="55"/>
  <c r="E38" i="55"/>
  <c r="E36" i="55"/>
  <c r="E34" i="55"/>
  <c r="E32" i="55"/>
  <c r="E99" i="55"/>
  <c r="E97" i="55"/>
  <c r="E95" i="55"/>
  <c r="E93" i="55"/>
  <c r="E91" i="55"/>
  <c r="E89" i="55"/>
  <c r="E87" i="55"/>
  <c r="E85" i="55"/>
  <c r="E83" i="55"/>
  <c r="E81" i="55"/>
  <c r="E79" i="55"/>
  <c r="E77" i="55"/>
  <c r="E75" i="55"/>
  <c r="E73" i="55"/>
  <c r="E71" i="55"/>
  <c r="E69" i="55"/>
  <c r="E67" i="55"/>
  <c r="E65" i="55"/>
  <c r="E63" i="55"/>
  <c r="E61" i="55"/>
  <c r="E59" i="55"/>
  <c r="E57" i="55"/>
  <c r="E55" i="55"/>
  <c r="E53" i="55"/>
  <c r="E51" i="55"/>
  <c r="E49" i="55"/>
  <c r="E47" i="55"/>
  <c r="E45" i="55"/>
  <c r="E43" i="55"/>
  <c r="E41" i="55"/>
  <c r="E39" i="55"/>
  <c r="E37" i="55"/>
  <c r="E35" i="55"/>
  <c r="E33" i="55"/>
  <c r="E31" i="55"/>
  <c r="E9" i="55"/>
  <c r="D15" i="55"/>
  <c r="F15" i="55"/>
  <c r="D16" i="55"/>
  <c r="F16" i="55"/>
  <c r="J16" i="55"/>
  <c r="D17" i="55"/>
  <c r="J26" i="54"/>
  <c r="F26" i="54"/>
  <c r="D26" i="54"/>
  <c r="J25" i="54"/>
  <c r="F25" i="54"/>
  <c r="D25" i="54"/>
  <c r="J24" i="54"/>
  <c r="F24" i="54"/>
  <c r="D24" i="54"/>
  <c r="J23" i="54"/>
  <c r="F23" i="54"/>
  <c r="D23" i="54"/>
  <c r="J22" i="54"/>
  <c r="F22" i="54"/>
  <c r="D22" i="54"/>
  <c r="J21" i="54"/>
  <c r="F21" i="54"/>
  <c r="D21" i="54"/>
  <c r="J20" i="54"/>
  <c r="F20" i="54"/>
  <c r="D20" i="54"/>
  <c r="J19" i="54"/>
  <c r="F19" i="54"/>
  <c r="D19" i="54"/>
  <c r="J18" i="54"/>
  <c r="F18" i="54"/>
  <c r="D18" i="54"/>
  <c r="J17" i="54"/>
  <c r="F17" i="54"/>
  <c r="E100" i="54"/>
  <c r="E98" i="54"/>
  <c r="E96" i="54"/>
  <c r="E94" i="54"/>
  <c r="E92" i="54"/>
  <c r="E90" i="54"/>
  <c r="E88" i="54"/>
  <c r="E86" i="54"/>
  <c r="E84" i="54"/>
  <c r="E82" i="54"/>
  <c r="E80" i="54"/>
  <c r="E78" i="54"/>
  <c r="E76" i="54"/>
  <c r="E74" i="54"/>
  <c r="E72" i="54"/>
  <c r="E70" i="54"/>
  <c r="E68" i="54"/>
  <c r="E66" i="54"/>
  <c r="E64" i="54"/>
  <c r="E62" i="54"/>
  <c r="E60" i="54"/>
  <c r="E58" i="54"/>
  <c r="E56" i="54"/>
  <c r="E54" i="54"/>
  <c r="E52" i="54"/>
  <c r="E50" i="54"/>
  <c r="E48" i="54"/>
  <c r="E46" i="54"/>
  <c r="E44" i="54"/>
  <c r="E42" i="54"/>
  <c r="E40" i="54"/>
  <c r="E38" i="54"/>
  <c r="E36" i="54"/>
  <c r="E34" i="54"/>
  <c r="E32" i="54"/>
  <c r="E99" i="54"/>
  <c r="E97" i="54"/>
  <c r="E95" i="54"/>
  <c r="E93" i="54"/>
  <c r="E91" i="54"/>
  <c r="E89" i="54"/>
  <c r="E87" i="54"/>
  <c r="E85" i="54"/>
  <c r="E83" i="54"/>
  <c r="E81" i="54"/>
  <c r="E79" i="54"/>
  <c r="E77" i="54"/>
  <c r="E75" i="54"/>
  <c r="E73" i="54"/>
  <c r="E71" i="54"/>
  <c r="E69" i="54"/>
  <c r="E67" i="54"/>
  <c r="E65" i="54"/>
  <c r="E63" i="54"/>
  <c r="E61" i="54"/>
  <c r="E59" i="54"/>
  <c r="E57" i="54"/>
  <c r="E55" i="54"/>
  <c r="E53" i="54"/>
  <c r="E51" i="54"/>
  <c r="E49" i="54"/>
  <c r="E47" i="54"/>
  <c r="E45" i="54"/>
  <c r="E43" i="54"/>
  <c r="E41" i="54"/>
  <c r="E39" i="54"/>
  <c r="E37" i="54"/>
  <c r="E35" i="54"/>
  <c r="E33" i="54"/>
  <c r="E31" i="54"/>
  <c r="E9" i="54"/>
  <c r="D15" i="54"/>
  <c r="F15" i="54"/>
  <c r="D16" i="54"/>
  <c r="F16" i="54"/>
  <c r="J16" i="54"/>
  <c r="D17" i="54"/>
  <c r="J15" i="53"/>
  <c r="D16" i="53"/>
  <c r="F16" i="53"/>
  <c r="J16" i="53"/>
  <c r="J26" i="53"/>
  <c r="F26" i="53"/>
  <c r="D26" i="53"/>
  <c r="J25" i="53"/>
  <c r="F25" i="53"/>
  <c r="D25" i="53"/>
  <c r="J24" i="53"/>
  <c r="F24" i="53"/>
  <c r="D24" i="53"/>
  <c r="J23" i="53"/>
  <c r="F23" i="53"/>
  <c r="D23" i="53"/>
  <c r="J22" i="53"/>
  <c r="F22" i="53"/>
  <c r="D22" i="53"/>
  <c r="J21" i="53"/>
  <c r="F21" i="53"/>
  <c r="D21" i="53"/>
  <c r="J20" i="53"/>
  <c r="F20" i="53"/>
  <c r="D20" i="53"/>
  <c r="J19" i="53"/>
  <c r="F19" i="53"/>
  <c r="D19" i="53"/>
  <c r="J18" i="53"/>
  <c r="F18" i="53"/>
  <c r="D18" i="53"/>
  <c r="J17" i="53"/>
  <c r="F17" i="53"/>
  <c r="E100" i="53"/>
  <c r="E98" i="53"/>
  <c r="E96" i="53"/>
  <c r="E94" i="53"/>
  <c r="E92" i="53"/>
  <c r="E90" i="53"/>
  <c r="E88" i="53"/>
  <c r="E86" i="53"/>
  <c r="E84" i="53"/>
  <c r="E82" i="53"/>
  <c r="E80" i="53"/>
  <c r="E78" i="53"/>
  <c r="E76" i="53"/>
  <c r="E74" i="53"/>
  <c r="E72" i="53"/>
  <c r="E70" i="53"/>
  <c r="E68" i="53"/>
  <c r="E66" i="53"/>
  <c r="E64" i="53"/>
  <c r="E62" i="53"/>
  <c r="E60" i="53"/>
  <c r="E58" i="53"/>
  <c r="E56" i="53"/>
  <c r="E54" i="53"/>
  <c r="E52" i="53"/>
  <c r="E50" i="53"/>
  <c r="E48" i="53"/>
  <c r="E46" i="53"/>
  <c r="E44" i="53"/>
  <c r="E42" i="53"/>
  <c r="E40" i="53"/>
  <c r="E38" i="53"/>
  <c r="E36" i="53"/>
  <c r="E34" i="53"/>
  <c r="E32" i="53"/>
  <c r="E99" i="53"/>
  <c r="E97" i="53"/>
  <c r="E95" i="53"/>
  <c r="E93" i="53"/>
  <c r="E91" i="53"/>
  <c r="E89" i="53"/>
  <c r="E87" i="53"/>
  <c r="E85" i="53"/>
  <c r="E83" i="53"/>
  <c r="E81" i="53"/>
  <c r="E79" i="53"/>
  <c r="E77" i="53"/>
  <c r="E75" i="53"/>
  <c r="E73" i="53"/>
  <c r="E71" i="53"/>
  <c r="E69" i="53"/>
  <c r="E67" i="53"/>
  <c r="E65" i="53"/>
  <c r="E63" i="53"/>
  <c r="E61" i="53"/>
  <c r="E59" i="53"/>
  <c r="E57" i="53"/>
  <c r="E55" i="53"/>
  <c r="E53" i="53"/>
  <c r="E51" i="53"/>
  <c r="E49" i="53"/>
  <c r="E47" i="53"/>
  <c r="E45" i="53"/>
  <c r="E43" i="53"/>
  <c r="E41" i="53"/>
  <c r="E39" i="53"/>
  <c r="E37" i="53"/>
  <c r="E35" i="53"/>
  <c r="E33" i="53"/>
  <c r="E31" i="53"/>
  <c r="E9" i="53"/>
  <c r="D15" i="53"/>
  <c r="F15" i="53"/>
  <c r="J26" i="52"/>
  <c r="F26" i="52"/>
  <c r="D26" i="52"/>
  <c r="J25" i="52"/>
  <c r="F25" i="52"/>
  <c r="D25" i="52"/>
  <c r="J24" i="52"/>
  <c r="F24" i="52"/>
  <c r="D24" i="52"/>
  <c r="J23" i="52"/>
  <c r="F23" i="52"/>
  <c r="D23" i="52"/>
  <c r="J22" i="52"/>
  <c r="F22" i="52"/>
  <c r="D22" i="52"/>
  <c r="J21" i="52"/>
  <c r="F21" i="52"/>
  <c r="D21" i="52"/>
  <c r="J20" i="52"/>
  <c r="F20" i="52"/>
  <c r="D20" i="52"/>
  <c r="J19" i="52"/>
  <c r="F19" i="52"/>
  <c r="D19" i="52"/>
  <c r="J18" i="52"/>
  <c r="F18" i="52"/>
  <c r="D18" i="52"/>
  <c r="J17" i="52"/>
  <c r="F17" i="52"/>
  <c r="E100" i="52"/>
  <c r="E98" i="52"/>
  <c r="E96" i="52"/>
  <c r="E94" i="52"/>
  <c r="E92" i="52"/>
  <c r="E90" i="52"/>
  <c r="E88" i="52"/>
  <c r="E86" i="52"/>
  <c r="E84" i="52"/>
  <c r="E82" i="52"/>
  <c r="E80" i="52"/>
  <c r="E78" i="52"/>
  <c r="E76" i="52"/>
  <c r="E74" i="52"/>
  <c r="E72" i="52"/>
  <c r="E70" i="52"/>
  <c r="E68" i="52"/>
  <c r="E66" i="52"/>
  <c r="E64" i="52"/>
  <c r="E62" i="52"/>
  <c r="E60" i="52"/>
  <c r="E58" i="52"/>
  <c r="E56" i="52"/>
  <c r="E54" i="52"/>
  <c r="E52" i="52"/>
  <c r="E50" i="52"/>
  <c r="E48" i="52"/>
  <c r="E46" i="52"/>
  <c r="E44" i="52"/>
  <c r="E42" i="52"/>
  <c r="E40" i="52"/>
  <c r="E38" i="52"/>
  <c r="E36" i="52"/>
  <c r="E34" i="52"/>
  <c r="E32" i="52"/>
  <c r="E99" i="52"/>
  <c r="E97" i="52"/>
  <c r="E95" i="52"/>
  <c r="E93" i="52"/>
  <c r="E91" i="52"/>
  <c r="E89" i="52"/>
  <c r="E87" i="52"/>
  <c r="E85" i="52"/>
  <c r="E83" i="52"/>
  <c r="E81" i="52"/>
  <c r="E79" i="52"/>
  <c r="E77" i="52"/>
  <c r="E75" i="52"/>
  <c r="E73" i="52"/>
  <c r="E71" i="52"/>
  <c r="E69" i="52"/>
  <c r="E67" i="52"/>
  <c r="E65" i="52"/>
  <c r="E63" i="52"/>
  <c r="E61" i="52"/>
  <c r="E59" i="52"/>
  <c r="E57" i="52"/>
  <c r="E55" i="52"/>
  <c r="E53" i="52"/>
  <c r="E51" i="52"/>
  <c r="E49" i="52"/>
  <c r="E47" i="52"/>
  <c r="E45" i="52"/>
  <c r="E43" i="52"/>
  <c r="E41" i="52"/>
  <c r="E39" i="52"/>
  <c r="E37" i="52"/>
  <c r="E35" i="52"/>
  <c r="E33" i="52"/>
  <c r="E31" i="52"/>
  <c r="E9" i="52"/>
  <c r="D15" i="52"/>
  <c r="F15" i="52"/>
  <c r="D16" i="52"/>
  <c r="F16" i="52"/>
  <c r="J16" i="52"/>
  <c r="D17" i="52"/>
  <c r="L16" i="50"/>
  <c r="L15" i="50"/>
  <c r="J16" i="50"/>
  <c r="J17" i="50"/>
  <c r="J18" i="50"/>
  <c r="J19" i="50"/>
  <c r="J20" i="50"/>
  <c r="J21" i="50"/>
  <c r="J22" i="50"/>
  <c r="J23" i="50"/>
  <c r="J24" i="50"/>
  <c r="J25" i="50"/>
  <c r="J26" i="50"/>
  <c r="J15" i="50"/>
  <c r="D16" i="50"/>
  <c r="D17" i="50"/>
  <c r="D18" i="50"/>
  <c r="D19" i="50"/>
  <c r="D20" i="50"/>
  <c r="D21" i="50"/>
  <c r="D22" i="50"/>
  <c r="D23" i="50"/>
  <c r="D24" i="50"/>
  <c r="D25" i="50"/>
  <c r="D26" i="50"/>
  <c r="D15" i="50"/>
  <c r="J21" i="44"/>
  <c r="J22" i="44"/>
  <c r="J23" i="44"/>
  <c r="J24" i="44"/>
  <c r="J25" i="44"/>
  <c r="J26" i="44"/>
  <c r="F21" i="44"/>
  <c r="F22" i="44"/>
  <c r="F23" i="44"/>
  <c r="F24" i="44"/>
  <c r="F25" i="44"/>
  <c r="F26" i="44"/>
  <c r="D21" i="44"/>
  <c r="D22" i="44"/>
  <c r="D23" i="44"/>
  <c r="D24" i="44"/>
  <c r="D25" i="44"/>
  <c r="D26" i="44"/>
  <c r="A16" i="44"/>
  <c r="A17" i="44"/>
  <c r="A18" i="44"/>
  <c r="A19" i="44"/>
  <c r="A20" i="44"/>
  <c r="A21" i="44"/>
  <c r="A22" i="44"/>
  <c r="A23" i="44"/>
  <c r="A24" i="44"/>
  <c r="A25" i="44"/>
  <c r="A26" i="44"/>
  <c r="A15" i="44"/>
  <c r="A16" i="50"/>
  <c r="A17" i="50"/>
  <c r="A18" i="50"/>
  <c r="A19" i="50"/>
  <c r="A20" i="50"/>
  <c r="A21" i="50"/>
  <c r="A22" i="50"/>
  <c r="A23" i="50"/>
  <c r="A24" i="50"/>
  <c r="A25" i="50"/>
  <c r="A26" i="50"/>
  <c r="A15" i="50"/>
  <c r="E81" i="44"/>
  <c r="E82" i="44"/>
  <c r="E83" i="44"/>
  <c r="E84" i="44"/>
  <c r="E85" i="44"/>
  <c r="E86" i="44"/>
  <c r="E87" i="44"/>
  <c r="E88" i="44"/>
  <c r="E89" i="44"/>
  <c r="E90" i="44"/>
  <c r="E91" i="44"/>
  <c r="E92" i="44"/>
  <c r="E93" i="44"/>
  <c r="E94" i="44"/>
  <c r="E95" i="44"/>
  <c r="E96" i="44"/>
  <c r="E97" i="44"/>
  <c r="E98" i="44"/>
  <c r="E99" i="44"/>
  <c r="E100" i="44"/>
  <c r="E32" i="44"/>
  <c r="E33" i="44"/>
  <c r="E34" i="44"/>
  <c r="E35" i="44"/>
  <c r="E36" i="44"/>
  <c r="E37" i="44"/>
  <c r="E38" i="44"/>
  <c r="E39" i="44"/>
  <c r="E40" i="44"/>
  <c r="E41" i="44"/>
  <c r="E42" i="44"/>
  <c r="E43" i="44"/>
  <c r="E44" i="44"/>
  <c r="E45" i="44"/>
  <c r="E46" i="44"/>
  <c r="E47" i="44"/>
  <c r="E48" i="44"/>
  <c r="E49" i="44"/>
  <c r="E50" i="44"/>
  <c r="E51" i="44"/>
  <c r="E52" i="44"/>
  <c r="E53" i="44"/>
  <c r="E54" i="44"/>
  <c r="E55" i="44"/>
  <c r="E56" i="44"/>
  <c r="E57" i="44"/>
  <c r="E58" i="44"/>
  <c r="E59" i="44"/>
  <c r="E60" i="44"/>
  <c r="E61" i="44"/>
  <c r="E62" i="44"/>
  <c r="E63" i="44"/>
  <c r="E64" i="44"/>
  <c r="E65" i="44"/>
  <c r="E66" i="44"/>
  <c r="E67" i="44"/>
  <c r="E68" i="44"/>
  <c r="E69" i="44"/>
  <c r="E70" i="44"/>
  <c r="E71" i="44"/>
  <c r="E72" i="44"/>
  <c r="E73" i="44"/>
  <c r="E74" i="44"/>
  <c r="E75" i="44"/>
  <c r="E76" i="44"/>
  <c r="E77" i="44"/>
  <c r="E78" i="44"/>
  <c r="E79" i="44"/>
  <c r="E80" i="44"/>
  <c r="E31" i="44"/>
  <c r="J9" i="50"/>
  <c r="J8" i="50"/>
  <c r="J9" i="44"/>
  <c r="J8" i="44"/>
  <c r="K8" i="44"/>
  <c r="D6" i="44"/>
  <c r="D8" i="44" s="1"/>
  <c r="E8" i="44" s="1"/>
  <c r="K4" i="50"/>
  <c r="E82" i="50"/>
  <c r="K3" i="50"/>
  <c r="D3" i="50"/>
  <c r="D4" i="50"/>
  <c r="F16" i="50" s="1"/>
  <c r="D6" i="50"/>
  <c r="D8" i="50" s="1"/>
  <c r="E8" i="50" s="1"/>
  <c r="D2" i="50"/>
  <c r="K9" i="50"/>
  <c r="E9" i="44"/>
  <c r="K9" i="44"/>
  <c r="K8" i="50"/>
  <c r="E9" i="50"/>
  <c r="E26" i="44"/>
  <c r="E32" i="50"/>
  <c r="E34" i="50"/>
  <c r="E36" i="50"/>
  <c r="E38" i="50"/>
  <c r="E40" i="50"/>
  <c r="E42" i="50"/>
  <c r="E44" i="50"/>
  <c r="E46" i="50"/>
  <c r="E48" i="50"/>
  <c r="E50" i="50"/>
  <c r="E52" i="50"/>
  <c r="E54" i="50"/>
  <c r="E56" i="50"/>
  <c r="E58" i="50"/>
  <c r="E60" i="50"/>
  <c r="E62" i="50"/>
  <c r="E64" i="50"/>
  <c r="E66" i="50"/>
  <c r="E68" i="50"/>
  <c r="E70" i="50"/>
  <c r="E72" i="50"/>
  <c r="E74" i="50"/>
  <c r="E76" i="50"/>
  <c r="E78" i="50"/>
  <c r="E80" i="50"/>
  <c r="E99" i="50"/>
  <c r="E97" i="50"/>
  <c r="E95" i="50"/>
  <c r="E93" i="50"/>
  <c r="E91" i="50"/>
  <c r="E89" i="50"/>
  <c r="E87" i="50"/>
  <c r="E85" i="50"/>
  <c r="E83" i="50"/>
  <c r="E81" i="50"/>
  <c r="E31" i="50"/>
  <c r="E33" i="50"/>
  <c r="E35" i="50"/>
  <c r="E37" i="50"/>
  <c r="E39" i="50"/>
  <c r="E41" i="50"/>
  <c r="E43" i="50"/>
  <c r="E45" i="50"/>
  <c r="E47" i="50"/>
  <c r="E49" i="50"/>
  <c r="E51" i="50"/>
  <c r="E53" i="50"/>
  <c r="E55" i="50"/>
  <c r="E57" i="50"/>
  <c r="E59" i="50"/>
  <c r="E61" i="50"/>
  <c r="E63" i="50"/>
  <c r="E65" i="50"/>
  <c r="E67" i="50"/>
  <c r="E69" i="50"/>
  <c r="E71" i="50"/>
  <c r="E73" i="50"/>
  <c r="E75" i="50"/>
  <c r="E77" i="50"/>
  <c r="E79" i="50"/>
  <c r="E100" i="50"/>
  <c r="E98" i="50"/>
  <c r="E96" i="50"/>
  <c r="E94" i="50"/>
  <c r="E92" i="50"/>
  <c r="E90" i="50"/>
  <c r="E88" i="50"/>
  <c r="E86" i="50"/>
  <c r="E84" i="50"/>
  <c r="K26" i="44"/>
  <c r="K24" i="44"/>
  <c r="K22" i="44"/>
  <c r="K25" i="44"/>
  <c r="K23" i="44"/>
  <c r="K21" i="44"/>
  <c r="E24" i="44"/>
  <c r="E22" i="44"/>
  <c r="E25" i="44"/>
  <c r="E23" i="44"/>
  <c r="E21" i="44"/>
  <c r="K17" i="50"/>
  <c r="K19" i="50"/>
  <c r="K21" i="50"/>
  <c r="K23" i="50"/>
  <c r="K25" i="50"/>
  <c r="K15" i="50"/>
  <c r="E17" i="50"/>
  <c r="E19" i="50"/>
  <c r="E21" i="50"/>
  <c r="E23" i="50"/>
  <c r="E25" i="50"/>
  <c r="E15" i="50"/>
  <c r="K16" i="50"/>
  <c r="K18" i="50"/>
  <c r="K20" i="50"/>
  <c r="K22" i="50"/>
  <c r="K24" i="50"/>
  <c r="K26" i="50"/>
  <c r="E16" i="50"/>
  <c r="E18" i="50"/>
  <c r="E20" i="50"/>
  <c r="E22" i="50"/>
  <c r="E24" i="50"/>
  <c r="E26" i="50"/>
  <c r="M15" i="50"/>
  <c r="I16" i="50"/>
  <c r="M16" i="50"/>
  <c r="I17" i="50"/>
  <c r="M17" i="50"/>
  <c r="L17" i="50"/>
  <c r="I18" i="50"/>
  <c r="L18" i="50"/>
  <c r="M18" i="50"/>
  <c r="I19" i="50"/>
  <c r="M19" i="50"/>
  <c r="L19" i="50"/>
  <c r="I20" i="50"/>
  <c r="M20" i="50"/>
  <c r="L20" i="50"/>
  <c r="I21" i="50"/>
  <c r="M21" i="50"/>
  <c r="L21" i="50"/>
  <c r="I22" i="50"/>
  <c r="M22" i="50"/>
  <c r="L22" i="50"/>
  <c r="I23" i="50"/>
  <c r="M23" i="50"/>
  <c r="L23" i="50"/>
  <c r="I24" i="50"/>
  <c r="L24" i="50"/>
  <c r="M24" i="50"/>
  <c r="I25" i="50"/>
  <c r="L25" i="50"/>
  <c r="M25" i="50"/>
  <c r="I26" i="50"/>
  <c r="L26" i="50"/>
  <c r="M26" i="50"/>
  <c r="I27" i="50"/>
  <c r="K26" i="56" l="1"/>
  <c r="E26" i="56"/>
  <c r="K25" i="56"/>
  <c r="E25" i="56"/>
  <c r="K24" i="56"/>
  <c r="E24" i="56"/>
  <c r="K23" i="56"/>
  <c r="E23" i="56"/>
  <c r="K22" i="56"/>
  <c r="E22" i="56"/>
  <c r="K21" i="56"/>
  <c r="E20" i="56"/>
  <c r="K19" i="56"/>
  <c r="E18" i="56"/>
  <c r="K17" i="56"/>
  <c r="E15" i="56"/>
  <c r="E21" i="56"/>
  <c r="K20" i="56"/>
  <c r="E19" i="56"/>
  <c r="K18" i="56"/>
  <c r="E17" i="56"/>
  <c r="K16" i="56"/>
  <c r="E16" i="56"/>
  <c r="K15" i="56"/>
  <c r="K26" i="55"/>
  <c r="E26" i="55"/>
  <c r="K25" i="55"/>
  <c r="E25" i="55"/>
  <c r="K24" i="55"/>
  <c r="E24" i="55"/>
  <c r="K23" i="55"/>
  <c r="E23" i="55"/>
  <c r="K22" i="55"/>
  <c r="E22" i="55"/>
  <c r="K21" i="55"/>
  <c r="E20" i="55"/>
  <c r="K19" i="55"/>
  <c r="E18" i="55"/>
  <c r="K17" i="55"/>
  <c r="E15" i="55"/>
  <c r="E21" i="55"/>
  <c r="K20" i="55"/>
  <c r="E19" i="55"/>
  <c r="K18" i="55"/>
  <c r="E17" i="55"/>
  <c r="K16" i="55"/>
  <c r="E16" i="55"/>
  <c r="K15" i="55"/>
  <c r="K26" i="54"/>
  <c r="E26" i="54"/>
  <c r="K25" i="54"/>
  <c r="E25" i="54"/>
  <c r="K24" i="54"/>
  <c r="E24" i="54"/>
  <c r="K23" i="54"/>
  <c r="E23" i="54"/>
  <c r="K22" i="54"/>
  <c r="E22" i="54"/>
  <c r="K21" i="54"/>
  <c r="E20" i="54"/>
  <c r="K19" i="54"/>
  <c r="E18" i="54"/>
  <c r="K17" i="54"/>
  <c r="E15" i="54"/>
  <c r="E21" i="54"/>
  <c r="K20" i="54"/>
  <c r="E19" i="54"/>
  <c r="K18" i="54"/>
  <c r="E17" i="54"/>
  <c r="K16" i="54"/>
  <c r="E16" i="54"/>
  <c r="K15" i="54"/>
  <c r="K26" i="53"/>
  <c r="E26" i="53"/>
  <c r="K25" i="53"/>
  <c r="E25" i="53"/>
  <c r="K24" i="53"/>
  <c r="E24" i="53"/>
  <c r="K23" i="53"/>
  <c r="E23" i="53"/>
  <c r="K22" i="53"/>
  <c r="E21" i="53"/>
  <c r="K20" i="53"/>
  <c r="E19" i="53"/>
  <c r="K18" i="53"/>
  <c r="E17" i="53"/>
  <c r="K16" i="53"/>
  <c r="E16" i="53"/>
  <c r="K15" i="53"/>
  <c r="E22" i="53"/>
  <c r="K21" i="53"/>
  <c r="E20" i="53"/>
  <c r="K19" i="53"/>
  <c r="E18" i="53"/>
  <c r="K17" i="53"/>
  <c r="E15" i="53"/>
  <c r="K26" i="52"/>
  <c r="E26" i="52"/>
  <c r="K25" i="52"/>
  <c r="E25" i="52"/>
  <c r="K24" i="52"/>
  <c r="E24" i="52"/>
  <c r="K23" i="52"/>
  <c r="E23" i="52"/>
  <c r="K22" i="52"/>
  <c r="E22" i="52"/>
  <c r="K21" i="52"/>
  <c r="E20" i="52"/>
  <c r="K19" i="52"/>
  <c r="E18" i="52"/>
  <c r="K17" i="52"/>
  <c r="E15" i="52"/>
  <c r="E21" i="52"/>
  <c r="K20" i="52"/>
  <c r="E19" i="52"/>
  <c r="K18" i="52"/>
  <c r="E17" i="52"/>
  <c r="K16" i="52"/>
  <c r="E16" i="52"/>
  <c r="K15" i="52"/>
  <c r="L15" i="52" s="1"/>
  <c r="F15" i="50"/>
  <c r="G15" i="50" s="1"/>
  <c r="F25" i="50"/>
  <c r="F23" i="50"/>
  <c r="F21" i="50"/>
  <c r="F19" i="50"/>
  <c r="F17" i="50"/>
  <c r="F26" i="50"/>
  <c r="F24" i="50"/>
  <c r="F22" i="50"/>
  <c r="F20" i="50"/>
  <c r="F18" i="50"/>
  <c r="I16" i="52" l="1"/>
  <c r="L16" i="52" s="1"/>
  <c r="M15" i="52"/>
  <c r="C16" i="50"/>
  <c r="G16" i="50" s="1"/>
  <c r="H15" i="50"/>
  <c r="I17" i="52" l="1"/>
  <c r="L17" i="52" s="1"/>
  <c r="M16" i="52"/>
  <c r="C17" i="50"/>
  <c r="G17" i="50" s="1"/>
  <c r="H16" i="50"/>
  <c r="I18" i="52" l="1"/>
  <c r="L18" i="52" s="1"/>
  <c r="M17" i="52"/>
  <c r="C18" i="50"/>
  <c r="G18" i="50" s="1"/>
  <c r="H17" i="50"/>
  <c r="M18" i="52" l="1"/>
  <c r="I19" i="52"/>
  <c r="L19" i="52" s="1"/>
  <c r="C19" i="50"/>
  <c r="G19" i="50" s="1"/>
  <c r="H18" i="50"/>
  <c r="I20" i="52" l="1"/>
  <c r="L20" i="52" s="1"/>
  <c r="M19" i="52"/>
  <c r="C20" i="50"/>
  <c r="G20" i="50" s="1"/>
  <c r="H19" i="50"/>
  <c r="I21" i="44"/>
  <c r="L21" i="44" s="1"/>
  <c r="C21" i="44"/>
  <c r="G21" i="44" s="1"/>
  <c r="M20" i="52" l="1"/>
  <c r="I21" i="52"/>
  <c r="L21" i="52" s="1"/>
  <c r="C21" i="50"/>
  <c r="G21" i="50" s="1"/>
  <c r="H20" i="50"/>
  <c r="H21" i="44"/>
  <c r="C22" i="44"/>
  <c r="G22" i="44" s="1"/>
  <c r="I22" i="44"/>
  <c r="L22" i="44" s="1"/>
  <c r="M21" i="44"/>
  <c r="I22" i="52" l="1"/>
  <c r="L22" i="52" s="1"/>
  <c r="M21" i="52"/>
  <c r="C22" i="50"/>
  <c r="G22" i="50" s="1"/>
  <c r="H21" i="50"/>
  <c r="M22" i="44"/>
  <c r="I23" i="44"/>
  <c r="L23" i="44" s="1"/>
  <c r="H22" i="44"/>
  <c r="C23" i="44"/>
  <c r="G23" i="44" s="1"/>
  <c r="I23" i="52" l="1"/>
  <c r="L23" i="52" s="1"/>
  <c r="M22" i="52"/>
  <c r="H22" i="50"/>
  <c r="C23" i="50"/>
  <c r="G23" i="50" s="1"/>
  <c r="H23" i="44"/>
  <c r="C24" i="44"/>
  <c r="G24" i="44" s="1"/>
  <c r="M23" i="44"/>
  <c r="I24" i="44"/>
  <c r="L24" i="44" s="1"/>
  <c r="I24" i="52" l="1"/>
  <c r="L24" i="52" s="1"/>
  <c r="M23" i="52"/>
  <c r="C24" i="50"/>
  <c r="G24" i="50" s="1"/>
  <c r="H23" i="50"/>
  <c r="M24" i="44"/>
  <c r="I25" i="44"/>
  <c r="L25" i="44" s="1"/>
  <c r="C25" i="44"/>
  <c r="G25" i="44" s="1"/>
  <c r="H24" i="44"/>
  <c r="I25" i="52" l="1"/>
  <c r="L25" i="52" s="1"/>
  <c r="M24" i="52"/>
  <c r="H24" i="50"/>
  <c r="C25" i="50"/>
  <c r="G25" i="50" s="1"/>
  <c r="H25" i="44"/>
  <c r="C26" i="44"/>
  <c r="G26" i="44" s="1"/>
  <c r="M25" i="44"/>
  <c r="I26" i="44"/>
  <c r="L26" i="44" s="1"/>
  <c r="I26" i="52" l="1"/>
  <c r="L26" i="52" s="1"/>
  <c r="M25" i="52"/>
  <c r="C26" i="50"/>
  <c r="G26" i="50" s="1"/>
  <c r="H25" i="50"/>
  <c r="M26" i="44"/>
  <c r="I27" i="44"/>
  <c r="C27" i="44"/>
  <c r="C15" i="52" s="1"/>
  <c r="G15" i="52" s="1"/>
  <c r="H26" i="44"/>
  <c r="C16" i="52" l="1"/>
  <c r="G16" i="52" s="1"/>
  <c r="H15" i="52"/>
  <c r="I27" i="52"/>
  <c r="I15" i="53" s="1"/>
  <c r="L15" i="53" s="1"/>
  <c r="M26" i="52"/>
  <c r="C27" i="50"/>
  <c r="H26" i="50"/>
  <c r="I16" i="53" l="1"/>
  <c r="L16" i="53" s="1"/>
  <c r="M15" i="53"/>
  <c r="H16" i="52"/>
  <c r="C17" i="52"/>
  <c r="G17" i="52" s="1"/>
  <c r="M16" i="53" l="1"/>
  <c r="I17" i="53"/>
  <c r="L17" i="53" s="1"/>
  <c r="C18" i="52"/>
  <c r="G18" i="52" s="1"/>
  <c r="H17" i="52"/>
  <c r="I18" i="53" l="1"/>
  <c r="L18" i="53" s="1"/>
  <c r="M17" i="53"/>
  <c r="C19" i="52"/>
  <c r="G19" i="52" s="1"/>
  <c r="H18" i="52"/>
  <c r="M18" i="53" l="1"/>
  <c r="I19" i="53"/>
  <c r="L19" i="53" s="1"/>
  <c r="C20" i="52"/>
  <c r="G20" i="52" s="1"/>
  <c r="H19" i="52"/>
  <c r="I20" i="53" l="1"/>
  <c r="L20" i="53" s="1"/>
  <c r="M19" i="53"/>
  <c r="C21" i="52"/>
  <c r="G21" i="52" s="1"/>
  <c r="H20" i="52"/>
  <c r="M20" i="53" l="1"/>
  <c r="I21" i="53"/>
  <c r="L21" i="53" s="1"/>
  <c r="C22" i="52"/>
  <c r="G22" i="52" s="1"/>
  <c r="H21" i="52"/>
  <c r="I22" i="53" l="1"/>
  <c r="L22" i="53" s="1"/>
  <c r="M21" i="53"/>
  <c r="H22" i="52"/>
  <c r="C23" i="52"/>
  <c r="G23" i="52" s="1"/>
  <c r="M22" i="53" l="1"/>
  <c r="I23" i="53"/>
  <c r="L23" i="53" s="1"/>
  <c r="C24" i="52"/>
  <c r="G24" i="52" s="1"/>
  <c r="H23" i="52"/>
  <c r="M23" i="53" l="1"/>
  <c r="I24" i="53"/>
  <c r="L24" i="53" s="1"/>
  <c r="H24" i="52"/>
  <c r="C25" i="52"/>
  <c r="G25" i="52" s="1"/>
  <c r="M24" i="53" l="1"/>
  <c r="I25" i="53"/>
  <c r="L25" i="53" s="1"/>
  <c r="H25" i="52"/>
  <c r="C26" i="52"/>
  <c r="G26" i="52" s="1"/>
  <c r="M25" i="53" l="1"/>
  <c r="I26" i="53"/>
  <c r="L26" i="53" s="1"/>
  <c r="H26" i="52"/>
  <c r="C27" i="52"/>
  <c r="C15" i="53" s="1"/>
  <c r="G15" i="53" s="1"/>
  <c r="M26" i="53" l="1"/>
  <c r="I27" i="53"/>
  <c r="C16" i="53"/>
  <c r="G16" i="53" s="1"/>
  <c r="H15" i="53"/>
  <c r="L15" i="54" l="1"/>
  <c r="I16" i="54" s="1"/>
  <c r="L16" i="54" s="1"/>
  <c r="I15" i="54"/>
  <c r="H16" i="53"/>
  <c r="C17" i="53"/>
  <c r="G17" i="53" s="1"/>
  <c r="M15" i="54" l="1"/>
  <c r="M16" i="54"/>
  <c r="I17" i="54"/>
  <c r="L17" i="54" s="1"/>
  <c r="C18" i="53"/>
  <c r="G18" i="53" s="1"/>
  <c r="H17" i="53"/>
  <c r="M17" i="54" l="1"/>
  <c r="I18" i="54"/>
  <c r="L18" i="54" s="1"/>
  <c r="C19" i="53"/>
  <c r="G19" i="53" s="1"/>
  <c r="H18" i="53"/>
  <c r="I19" i="54" l="1"/>
  <c r="L19" i="54" s="1"/>
  <c r="M18" i="54"/>
  <c r="C20" i="53"/>
  <c r="G20" i="53" s="1"/>
  <c r="H19" i="53"/>
  <c r="M19" i="54" l="1"/>
  <c r="I20" i="54"/>
  <c r="L20" i="54" s="1"/>
  <c r="C21" i="53"/>
  <c r="G21" i="53" s="1"/>
  <c r="H20" i="53"/>
  <c r="I21" i="54" l="1"/>
  <c r="L21" i="54" s="1"/>
  <c r="M20" i="54"/>
  <c r="C22" i="53"/>
  <c r="G22" i="53" s="1"/>
  <c r="H21" i="53"/>
  <c r="M21" i="54" l="1"/>
  <c r="I22" i="54"/>
  <c r="L22" i="54" s="1"/>
  <c r="C23" i="53"/>
  <c r="G23" i="53" s="1"/>
  <c r="H22" i="53"/>
  <c r="M22" i="54" l="1"/>
  <c r="I23" i="54"/>
  <c r="L23" i="54" s="1"/>
  <c r="H23" i="53"/>
  <c r="C24" i="53"/>
  <c r="G24" i="53" s="1"/>
  <c r="M23" i="54" l="1"/>
  <c r="I24" i="54"/>
  <c r="L24" i="54" s="1"/>
  <c r="H24" i="53"/>
  <c r="C25" i="53"/>
  <c r="G25" i="53" s="1"/>
  <c r="M24" i="54" l="1"/>
  <c r="I25" i="54"/>
  <c r="L25" i="54" s="1"/>
  <c r="H25" i="53"/>
  <c r="C26" i="53"/>
  <c r="G26" i="53" s="1"/>
  <c r="M25" i="54" l="1"/>
  <c r="I26" i="54"/>
  <c r="L26" i="54" s="1"/>
  <c r="C27" i="53"/>
  <c r="C15" i="54" s="1"/>
  <c r="G15" i="54" s="1"/>
  <c r="H26" i="53"/>
  <c r="C16" i="54" l="1"/>
  <c r="G16" i="54" s="1"/>
  <c r="H15" i="54"/>
  <c r="M26" i="54"/>
  <c r="I27" i="54"/>
  <c r="I15" i="55" s="1"/>
  <c r="L15" i="55" s="1"/>
  <c r="I16" i="55" l="1"/>
  <c r="L16" i="55" s="1"/>
  <c r="M15" i="55"/>
  <c r="C17" i="54"/>
  <c r="G17" i="54" s="1"/>
  <c r="H16" i="54"/>
  <c r="M16" i="55" l="1"/>
  <c r="I17" i="55"/>
  <c r="L17" i="55" s="1"/>
  <c r="C18" i="54"/>
  <c r="G18" i="54" s="1"/>
  <c r="H17" i="54"/>
  <c r="M17" i="55" l="1"/>
  <c r="I18" i="55"/>
  <c r="L18" i="55" s="1"/>
  <c r="C19" i="54"/>
  <c r="G19" i="54" s="1"/>
  <c r="H18" i="54"/>
  <c r="I19" i="55" l="1"/>
  <c r="L19" i="55" s="1"/>
  <c r="M18" i="55"/>
  <c r="C20" i="54"/>
  <c r="G20" i="54" s="1"/>
  <c r="H19" i="54"/>
  <c r="M19" i="55" l="1"/>
  <c r="I20" i="55"/>
  <c r="L20" i="55" s="1"/>
  <c r="C21" i="54"/>
  <c r="G21" i="54" s="1"/>
  <c r="H20" i="54"/>
  <c r="I21" i="55" l="1"/>
  <c r="L21" i="55" s="1"/>
  <c r="M20" i="55"/>
  <c r="C22" i="54"/>
  <c r="G22" i="54" s="1"/>
  <c r="H21" i="54"/>
  <c r="M21" i="55" l="1"/>
  <c r="I22" i="55"/>
  <c r="L22" i="55" s="1"/>
  <c r="H22" i="54"/>
  <c r="C23" i="54"/>
  <c r="G23" i="54" s="1"/>
  <c r="M22" i="55" l="1"/>
  <c r="I23" i="55"/>
  <c r="L23" i="55" s="1"/>
  <c r="H23" i="54"/>
  <c r="C24" i="54"/>
  <c r="G24" i="54" s="1"/>
  <c r="I24" i="55" l="1"/>
  <c r="L24" i="55" s="1"/>
  <c r="M23" i="55"/>
  <c r="H24" i="54"/>
  <c r="C25" i="54"/>
  <c r="G25" i="54" s="1"/>
  <c r="I25" i="55" l="1"/>
  <c r="L25" i="55" s="1"/>
  <c r="M24" i="55"/>
  <c r="H25" i="54"/>
  <c r="C26" i="54"/>
  <c r="G26" i="54" s="1"/>
  <c r="I26" i="55" l="1"/>
  <c r="L26" i="55" s="1"/>
  <c r="M25" i="55"/>
  <c r="H26" i="54"/>
  <c r="C27" i="54"/>
  <c r="C15" i="55" s="1"/>
  <c r="G15" i="55" s="1"/>
  <c r="I27" i="55" l="1"/>
  <c r="I15" i="56" s="1"/>
  <c r="L15" i="56" s="1"/>
  <c r="M26" i="55"/>
  <c r="C16" i="55"/>
  <c r="G16" i="55" s="1"/>
  <c r="H15" i="55"/>
  <c r="M15" i="56" l="1"/>
  <c r="I16" i="56"/>
  <c r="L16" i="56" s="1"/>
  <c r="H16" i="55"/>
  <c r="C17" i="55"/>
  <c r="G17" i="55" s="1"/>
  <c r="I17" i="56" l="1"/>
  <c r="L17" i="56" s="1"/>
  <c r="M16" i="56"/>
  <c r="C18" i="55"/>
  <c r="G18" i="55" s="1"/>
  <c r="H17" i="55"/>
  <c r="M17" i="56" l="1"/>
  <c r="I18" i="56"/>
  <c r="L18" i="56" s="1"/>
  <c r="C19" i="55"/>
  <c r="G19" i="55" s="1"/>
  <c r="H18" i="55"/>
  <c r="I19" i="56" l="1"/>
  <c r="L19" i="56" s="1"/>
  <c r="M18" i="56"/>
  <c r="H19" i="55"/>
  <c r="C20" i="55"/>
  <c r="G20" i="55" s="1"/>
  <c r="M19" i="56" l="1"/>
  <c r="I20" i="56"/>
  <c r="L20" i="56" s="1"/>
  <c r="C21" i="55"/>
  <c r="G21" i="55" s="1"/>
  <c r="H20" i="55"/>
  <c r="I21" i="56" l="1"/>
  <c r="L21" i="56" s="1"/>
  <c r="M20" i="56"/>
  <c r="C22" i="55"/>
  <c r="G22" i="55" s="1"/>
  <c r="H21" i="55"/>
  <c r="M21" i="56" l="1"/>
  <c r="I22" i="56"/>
  <c r="L22" i="56" s="1"/>
  <c r="C23" i="55"/>
  <c r="G23" i="55" s="1"/>
  <c r="H22" i="55"/>
  <c r="I23" i="56" l="1"/>
  <c r="L23" i="56" s="1"/>
  <c r="M22" i="56"/>
  <c r="H23" i="55"/>
  <c r="C24" i="55"/>
  <c r="G24" i="55" s="1"/>
  <c r="I24" i="56" l="1"/>
  <c r="L24" i="56" s="1"/>
  <c r="M23" i="56"/>
  <c r="H24" i="55"/>
  <c r="C25" i="55"/>
  <c r="G25" i="55" s="1"/>
  <c r="I25" i="56" l="1"/>
  <c r="L25" i="56" s="1"/>
  <c r="M24" i="56"/>
  <c r="H25" i="55"/>
  <c r="C26" i="55"/>
  <c r="G26" i="55" s="1"/>
  <c r="I26" i="56" l="1"/>
  <c r="L26" i="56" s="1"/>
  <c r="M25" i="56"/>
  <c r="H26" i="55"/>
  <c r="C27" i="55"/>
  <c r="C15" i="56" s="1"/>
  <c r="G15" i="56" s="1"/>
  <c r="M26" i="56" l="1"/>
  <c r="I27" i="56"/>
  <c r="H15" i="56"/>
  <c r="C16" i="56"/>
  <c r="G16" i="56" s="1"/>
  <c r="C17" i="56" l="1"/>
  <c r="G17" i="56" s="1"/>
  <c r="H16" i="56"/>
  <c r="C18" i="56" l="1"/>
  <c r="G18" i="56" s="1"/>
  <c r="H17" i="56"/>
  <c r="C19" i="56" l="1"/>
  <c r="G19" i="56" s="1"/>
  <c r="H18" i="56"/>
  <c r="C20" i="56" l="1"/>
  <c r="G20" i="56" s="1"/>
  <c r="H19" i="56"/>
  <c r="C21" i="56" l="1"/>
  <c r="G21" i="56" s="1"/>
  <c r="H20" i="56"/>
  <c r="H21" i="56" l="1"/>
  <c r="C22" i="56"/>
  <c r="G22" i="56" s="1"/>
  <c r="H22" i="56" l="1"/>
  <c r="C23" i="56"/>
  <c r="G23" i="56" s="1"/>
  <c r="H23" i="56" l="1"/>
  <c r="C24" i="56"/>
  <c r="G24" i="56" s="1"/>
  <c r="H24" i="56" l="1"/>
  <c r="C25" i="56"/>
  <c r="G25" i="56" s="1"/>
  <c r="H25" i="56" l="1"/>
  <c r="C26" i="56"/>
  <c r="G26" i="56" s="1"/>
  <c r="C27" i="56" l="1"/>
  <c r="H26" i="56"/>
</calcChain>
</file>

<file path=xl/sharedStrings.xml><?xml version="1.0" encoding="utf-8"?>
<sst xmlns="http://schemas.openxmlformats.org/spreadsheetml/2006/main" count="398" uniqueCount="72">
  <si>
    <t>VACATON BEGIN BAL:</t>
  </si>
  <si>
    <t>SICK BEGIN BALANCE :</t>
  </si>
  <si>
    <t>COMP TIME BEG. BAL:</t>
  </si>
  <si>
    <t>VACATION</t>
  </si>
  <si>
    <t>SICK LEAVE</t>
  </si>
  <si>
    <t>NAME:</t>
  </si>
  <si>
    <t>DEPT:</t>
  </si>
  <si>
    <t>Hours Earned</t>
  </si>
  <si>
    <t>Hours Used</t>
  </si>
  <si>
    <t>Max vacation accumulation</t>
  </si>
  <si>
    <t>Years worked</t>
  </si>
  <si>
    <t>MAX VACATION ALLOWED to date (days):</t>
  </si>
  <si>
    <t>MAX SICK LEAVE ALLOWED to date (days):</t>
  </si>
  <si>
    <t>LEAVE EARNED:</t>
  </si>
  <si>
    <t>VACATION:</t>
  </si>
  <si>
    <t>SICK LEAVE:</t>
  </si>
  <si>
    <t>DATE OF HIRE:</t>
  </si>
  <si>
    <t>YEARS WORKED</t>
  </si>
  <si>
    <t>PERIOD:</t>
  </si>
  <si>
    <t>PERCENT OF TIME:</t>
  </si>
  <si>
    <t>End of year</t>
  </si>
  <si>
    <t>Mid-year hires:</t>
  </si>
  <si>
    <t>Clear the cells for months before hire date</t>
  </si>
  <si>
    <t>HOURS PER DAY:</t>
  </si>
  <si>
    <t>After copying this worksheet:</t>
  </si>
  <si>
    <t>Change the dates for months</t>
  </si>
  <si>
    <t>Change the beginning month balance</t>
  </si>
  <si>
    <t>Hours</t>
  </si>
  <si>
    <t>vacation</t>
  </si>
  <si>
    <t>sick leave</t>
  </si>
  <si>
    <t>Leave codes</t>
  </si>
  <si>
    <t>TOTAL DAYS</t>
  </si>
  <si>
    <t>To begin:</t>
  </si>
  <si>
    <t>Worksheet</t>
  </si>
  <si>
    <t>Check</t>
  </si>
  <si>
    <t>During the year:</t>
  </si>
  <si>
    <t>Add new leave codes, if necessary</t>
  </si>
  <si>
    <t>Add</t>
  </si>
  <si>
    <t>Type of Leave</t>
  </si>
  <si>
    <t>New year:</t>
  </si>
  <si>
    <t>new year worksheet</t>
  </si>
  <si>
    <t>name</t>
  </si>
  <si>
    <t>percent of time</t>
  </si>
  <si>
    <t>dept</t>
  </si>
  <si>
    <t>hours per day</t>
  </si>
  <si>
    <t>date of hire</t>
  </si>
  <si>
    <t>Pull-down type of leave</t>
  </si>
  <si>
    <t>add hours</t>
  </si>
  <si>
    <t>add date</t>
  </si>
  <si>
    <t>Leave Form - Instructions</t>
  </si>
  <si>
    <t>codes</t>
  </si>
  <si>
    <r>
      <t xml:space="preserve">Copy </t>
    </r>
    <r>
      <rPr>
        <sz val="11"/>
        <color theme="9" tint="-0.249977111117893"/>
        <rFont val="Arial"/>
        <family val="2"/>
      </rPr>
      <t>blank for new year</t>
    </r>
    <r>
      <rPr>
        <sz val="11"/>
        <color theme="1"/>
        <rFont val="Arial"/>
        <family val="2"/>
      </rPr>
      <t xml:space="preserve"> to new worksheet</t>
    </r>
  </si>
  <si>
    <t>Days</t>
  </si>
  <si>
    <t>Start Date</t>
  </si>
  <si>
    <t>Last day
of month</t>
  </si>
  <si>
    <t>Beg of Month Balance
in Hours</t>
  </si>
  <si>
    <t>End of Month Balance
in Days</t>
  </si>
  <si>
    <t>End of Month Balance
in Hours</t>
  </si>
  <si>
    <t>Maximum Accumulation
in Hours</t>
  </si>
  <si>
    <t>Time in Hours</t>
  </si>
  <si>
    <t>initial year</t>
  </si>
  <si>
    <t>Comments</t>
  </si>
  <si>
    <t>EARNED</t>
  </si>
  <si>
    <t>period</t>
  </si>
  <si>
    <t>Change the last day of each month</t>
  </si>
  <si>
    <t>Change the beginning month balances</t>
  </si>
  <si>
    <t>In general, you'll enter data only for cells with colored backgrounds.</t>
  </si>
  <si>
    <t>Luke Warm</t>
  </si>
  <si>
    <t>Chemistry &amp; Biochemistry</t>
  </si>
  <si>
    <t>jury duty</t>
  </si>
  <si>
    <t>bereavement</t>
  </si>
  <si>
    <t>White cells with values contain formulas that are automatically updated.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</si>
</sst>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4">
    <numFmt numFmtId="44" formatCode="_(&quot;$&quot;* #,##0.00_);_(&quot;$&quot;* \(#,##0.00\);_(&quot;$&quot;* &quot;-&quot;??_);_(@_)"/>
    <numFmt numFmtId="43" formatCode="_(* #,##0.00_);_(* \(#,##0.00\);_(* &quot;-&quot;??_);_(@_)"/>
    <numFmt numFmtId="164" formatCode="m/d/yy;@"/>
    <numFmt numFmtId="165" formatCode="_(* #,##0.00_);_(* \(#,##0.00\);;_(@_)"/>
  </numFmts>
  <fonts count="17" x14ac:knownFonts="1">
    <font>
      <sz val="10"/>
      <name val="Arial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1"/>
      <color theme="1"/>
      <name val="Arial"/>
      <family val="2"/>
    </font>
    <font>
      <sz val="10"/>
      <name val="Arial"/>
      <family val="2"/>
    </font>
    <font>
      <b/>
      <sz val="12"/>
      <name val="Arial"/>
      <family val="2"/>
    </font>
    <font>
      <b/>
      <sz val="10"/>
      <name val="Arial"/>
      <family val="2"/>
    </font>
    <font>
      <sz val="10"/>
      <name val="Arial"/>
      <family val="2"/>
    </font>
    <font>
      <sz val="10"/>
      <name val="Arial"/>
      <family val="2"/>
    </font>
    <font>
      <sz val="10"/>
      <color theme="0"/>
      <name val="Arial"/>
      <family val="2"/>
    </font>
    <font>
      <b/>
      <sz val="11"/>
      <color theme="0"/>
      <name val="Arial"/>
      <family val="2"/>
    </font>
    <font>
      <b/>
      <sz val="14"/>
      <color theme="1"/>
      <name val="Arial"/>
      <family val="2"/>
    </font>
    <font>
      <sz val="11"/>
      <color theme="9" tint="-0.249977111117893"/>
      <name val="Arial"/>
      <family val="2"/>
    </font>
    <font>
      <b/>
      <i/>
      <sz val="11"/>
      <color theme="1"/>
      <name val="Arial"/>
      <family val="2"/>
    </font>
    <font>
      <b/>
      <sz val="10"/>
      <color theme="6" tint="-0.249977111117893"/>
      <name val="Arial"/>
      <family val="2"/>
    </font>
  </fonts>
  <fills count="7">
    <fill>
      <patternFill patternType="none"/>
    </fill>
    <fill>
      <patternFill patternType="gray125"/>
    </fill>
    <fill>
      <patternFill patternType="solid">
        <fgColor theme="6" tint="-0.249977111117893"/>
        <bgColor indexed="64"/>
      </patternFill>
    </fill>
    <fill>
      <patternFill patternType="solid">
        <fgColor theme="9" tint="0.79998168889431442"/>
        <bgColor indexed="64"/>
      </patternFill>
    </fill>
    <fill>
      <patternFill patternType="solid">
        <fgColor theme="4" tint="-0.249977111117893"/>
        <bgColor indexed="64"/>
      </patternFill>
    </fill>
    <fill>
      <patternFill patternType="solid">
        <fgColor theme="6" tint="0.59999389629810485"/>
        <bgColor indexed="64"/>
      </patternFill>
    </fill>
    <fill>
      <patternFill patternType="solid">
        <fgColor rgb="FFFFFFCC"/>
        <bgColor indexed="64"/>
      </patternFill>
    </fill>
  </fills>
  <borders count="40">
    <border>
      <left/>
      <right/>
      <top/>
      <bottom/>
      <diagonal/>
    </border>
    <border>
      <left style="thin">
        <color indexed="32"/>
      </left>
      <right style="thin">
        <color indexed="32"/>
      </right>
      <top/>
      <bottom/>
      <diagonal/>
    </border>
    <border>
      <left style="thick">
        <color indexed="32"/>
      </left>
      <right/>
      <top style="thick">
        <color indexed="32"/>
      </top>
      <bottom/>
      <diagonal/>
    </border>
    <border>
      <left style="thick">
        <color indexed="32"/>
      </left>
      <right/>
      <top/>
      <bottom/>
      <diagonal/>
    </border>
    <border>
      <left/>
      <right style="thick">
        <color indexed="32"/>
      </right>
      <top/>
      <bottom/>
      <diagonal/>
    </border>
    <border>
      <left style="thick">
        <color indexed="32"/>
      </left>
      <right/>
      <top/>
      <bottom style="thick">
        <color indexed="32"/>
      </bottom>
      <diagonal/>
    </border>
    <border>
      <left style="thin">
        <color indexed="32"/>
      </left>
      <right style="thin">
        <color indexed="32"/>
      </right>
      <top/>
      <bottom style="thick">
        <color indexed="32"/>
      </bottom>
      <diagonal/>
    </border>
    <border>
      <left/>
      <right style="thick">
        <color indexed="32"/>
      </right>
      <top/>
      <bottom style="thick">
        <color indexed="32"/>
      </bottom>
      <diagonal/>
    </border>
    <border>
      <left/>
      <right style="thin">
        <color indexed="32"/>
      </right>
      <top/>
      <bottom style="thick">
        <color indexed="32"/>
      </bottom>
      <diagonal/>
    </border>
    <border>
      <left style="thick">
        <color indexed="32"/>
      </left>
      <right style="thick">
        <color indexed="57"/>
      </right>
      <top style="thick">
        <color indexed="32"/>
      </top>
      <bottom/>
      <diagonal/>
    </border>
    <border>
      <left style="thick">
        <color indexed="57"/>
      </left>
      <right style="thick">
        <color indexed="57"/>
      </right>
      <top style="thick">
        <color indexed="32"/>
      </top>
      <bottom/>
      <diagonal/>
    </border>
    <border>
      <left style="thick">
        <color indexed="57"/>
      </left>
      <right style="thick">
        <color indexed="32"/>
      </right>
      <top style="thick">
        <color indexed="32"/>
      </top>
      <bottom/>
      <diagonal/>
    </border>
    <border>
      <left/>
      <right/>
      <top style="thick">
        <color indexed="32"/>
      </top>
      <bottom/>
      <diagonal/>
    </border>
    <border>
      <left/>
      <right style="thick">
        <color indexed="32"/>
      </right>
      <top style="thick">
        <color indexed="32"/>
      </top>
      <bottom/>
      <diagonal/>
    </border>
    <border>
      <left style="thick">
        <color indexed="32"/>
      </left>
      <right/>
      <top style="thick">
        <color rgb="FFFFFF00"/>
      </top>
      <bottom style="thick">
        <color rgb="FFFFFF00"/>
      </bottom>
      <diagonal/>
    </border>
    <border>
      <left style="thin">
        <color indexed="32"/>
      </left>
      <right style="thin">
        <color indexed="32"/>
      </right>
      <top style="thick">
        <color rgb="FFFFFF00"/>
      </top>
      <bottom style="thick">
        <color rgb="FFFFFF00"/>
      </bottom>
      <diagonal/>
    </border>
    <border>
      <left/>
      <right style="thick">
        <color indexed="32"/>
      </right>
      <top style="thick">
        <color rgb="FFFFFF00"/>
      </top>
      <bottom style="thick">
        <color rgb="FFFFFF00"/>
      </bottom>
      <diagonal/>
    </border>
    <border>
      <left/>
      <right/>
      <top style="thick">
        <color rgb="FFFFFF00"/>
      </top>
      <bottom style="thick">
        <color rgb="FFFFFF00"/>
      </bottom>
      <diagonal/>
    </border>
    <border>
      <left style="thick">
        <color indexed="32"/>
      </left>
      <right style="thin">
        <color indexed="32"/>
      </right>
      <top/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/>
      <bottom/>
      <diagonal/>
    </border>
    <border>
      <left/>
      <right style="thin">
        <color indexed="64"/>
      </right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 style="double">
        <color indexed="64"/>
      </left>
      <right/>
      <top style="double">
        <color indexed="64"/>
      </top>
      <bottom/>
      <diagonal/>
    </border>
    <border>
      <left/>
      <right/>
      <top style="double">
        <color indexed="64"/>
      </top>
      <bottom/>
      <diagonal/>
    </border>
    <border>
      <left/>
      <right style="double">
        <color indexed="64"/>
      </right>
      <top style="double">
        <color indexed="64"/>
      </top>
      <bottom/>
      <diagonal/>
    </border>
    <border>
      <left style="double">
        <color indexed="64"/>
      </left>
      <right/>
      <top/>
      <bottom style="double">
        <color indexed="64"/>
      </bottom>
      <diagonal/>
    </border>
    <border>
      <left/>
      <right/>
      <top/>
      <bottom style="double">
        <color indexed="64"/>
      </bottom>
      <diagonal/>
    </border>
    <border>
      <left/>
      <right style="double">
        <color indexed="64"/>
      </right>
      <top/>
      <bottom style="double">
        <color indexed="64"/>
      </bottom>
      <diagonal/>
    </border>
    <border>
      <left style="thick">
        <color theme="6" tint="-0.24994659260841701"/>
      </left>
      <right style="thick">
        <color theme="6" tint="-0.24994659260841701"/>
      </right>
      <top style="thick">
        <color theme="6" tint="-0.24994659260841701"/>
      </top>
      <bottom style="thick">
        <color theme="6" tint="-0.24994659260841701"/>
      </bottom>
      <diagonal/>
    </border>
    <border>
      <left style="thin">
        <color theme="6" tint="-0.249977111117893"/>
      </left>
      <right/>
      <top style="thin">
        <color theme="6" tint="-0.249977111117893"/>
      </top>
      <bottom/>
      <diagonal/>
    </border>
    <border>
      <left/>
      <right style="thin">
        <color theme="6" tint="-0.249977111117893"/>
      </right>
      <top style="thin">
        <color theme="6" tint="-0.249977111117893"/>
      </top>
      <bottom/>
      <diagonal/>
    </border>
    <border>
      <left style="thin">
        <color theme="6" tint="-0.249977111117893"/>
      </left>
      <right/>
      <top/>
      <bottom/>
      <diagonal/>
    </border>
    <border>
      <left/>
      <right style="thin">
        <color theme="6" tint="-0.249977111117893"/>
      </right>
      <top/>
      <bottom/>
      <diagonal/>
    </border>
    <border>
      <left style="thin">
        <color theme="6" tint="-0.249977111117893"/>
      </left>
      <right/>
      <top/>
      <bottom style="thin">
        <color theme="6" tint="-0.249977111117893"/>
      </bottom>
      <diagonal/>
    </border>
    <border>
      <left/>
      <right style="thin">
        <color theme="6" tint="-0.249977111117893"/>
      </right>
      <top/>
      <bottom style="thin">
        <color theme="6" tint="-0.249977111117893"/>
      </bottom>
      <diagonal/>
    </border>
  </borders>
  <cellStyleXfs count="8">
    <xf numFmtId="0" fontId="0" fillId="0" borderId="0"/>
    <xf numFmtId="44" fontId="6" fillId="0" borderId="0" applyFont="0" applyFill="0" applyBorder="0" applyAlignment="0" applyProtection="0"/>
    <xf numFmtId="0" fontId="5" fillId="0" borderId="0"/>
    <xf numFmtId="9" fontId="10" fillId="0" borderId="0" applyFont="0" applyFill="0" applyBorder="0" applyAlignment="0" applyProtection="0"/>
    <xf numFmtId="0" fontId="3" fillId="0" borderId="0"/>
    <xf numFmtId="0" fontId="1" fillId="0" borderId="0"/>
    <xf numFmtId="9" fontId="6" fillId="0" borderId="0" applyFont="0" applyFill="0" applyBorder="0" applyAlignment="0" applyProtection="0"/>
    <xf numFmtId="0" fontId="1" fillId="0" borderId="0"/>
  </cellStyleXfs>
  <cellXfs count="123">
    <xf numFmtId="0" fontId="0" fillId="0" borderId="0" xfId="0"/>
    <xf numFmtId="0" fontId="5" fillId="0" borderId="0" xfId="2"/>
    <xf numFmtId="0" fontId="5" fillId="3" borderId="0" xfId="2" applyFill="1"/>
    <xf numFmtId="0" fontId="3" fillId="0" borderId="0" xfId="4"/>
    <xf numFmtId="0" fontId="12" fillId="2" borderId="0" xfId="4" applyFont="1" applyFill="1"/>
    <xf numFmtId="0" fontId="12" fillId="4" borderId="0" xfId="4" applyFont="1" applyFill="1"/>
    <xf numFmtId="0" fontId="14" fillId="0" borderId="0" xfId="4" applyFont="1"/>
    <xf numFmtId="0" fontId="2" fillId="0" borderId="0" xfId="4" applyFont="1"/>
    <xf numFmtId="0" fontId="5" fillId="0" borderId="0" xfId="2" applyFill="1"/>
    <xf numFmtId="0" fontId="3" fillId="6" borderId="0" xfId="4" applyFill="1"/>
    <xf numFmtId="0" fontId="1" fillId="3" borderId="0" xfId="4" applyFont="1" applyFill="1"/>
    <xf numFmtId="0" fontId="3" fillId="3" borderId="0" xfId="4" applyFill="1"/>
    <xf numFmtId="0" fontId="0" fillId="0" borderId="0" xfId="0" applyAlignment="1" applyProtection="1"/>
    <xf numFmtId="164" fontId="0" fillId="0" borderId="0" xfId="0" applyNumberFormat="1" applyAlignment="1" applyProtection="1"/>
    <xf numFmtId="0" fontId="0" fillId="0" borderId="0" xfId="0" applyProtection="1"/>
    <xf numFmtId="0" fontId="8" fillId="0" borderId="0" xfId="0" applyFont="1" applyProtection="1"/>
    <xf numFmtId="164" fontId="8" fillId="0" borderId="0" xfId="0" applyNumberFormat="1" applyFont="1" applyProtection="1"/>
    <xf numFmtId="0" fontId="8" fillId="0" borderId="0" xfId="0" applyFont="1" applyAlignment="1" applyProtection="1">
      <alignment horizontal="left"/>
    </xf>
    <xf numFmtId="164" fontId="8" fillId="0" borderId="0" xfId="0" applyNumberFormat="1" applyFont="1" applyAlignment="1" applyProtection="1">
      <alignment horizontal="left"/>
    </xf>
    <xf numFmtId="9" fontId="0" fillId="6" borderId="0" xfId="3" applyFont="1" applyFill="1" applyProtection="1"/>
    <xf numFmtId="14" fontId="0" fillId="6" borderId="0" xfId="0" applyNumberFormat="1" applyFill="1" applyAlignment="1" applyProtection="1">
      <alignment horizontal="left"/>
    </xf>
    <xf numFmtId="14" fontId="0" fillId="0" borderId="0" xfId="0" applyNumberFormat="1" applyFill="1" applyAlignment="1" applyProtection="1">
      <alignment horizontal="left"/>
    </xf>
    <xf numFmtId="0" fontId="0" fillId="0" borderId="0" xfId="0" applyFill="1" applyProtection="1"/>
    <xf numFmtId="0" fontId="0" fillId="6" borderId="0" xfId="3" applyNumberFormat="1" applyFont="1" applyFill="1" applyProtection="1"/>
    <xf numFmtId="164" fontId="0" fillId="0" borderId="0" xfId="0" applyNumberFormat="1" applyProtection="1"/>
    <xf numFmtId="0" fontId="6" fillId="0" borderId="0" xfId="0" applyFont="1" applyProtection="1"/>
    <xf numFmtId="0" fontId="8" fillId="0" borderId="0" xfId="0" applyFont="1" applyAlignment="1" applyProtection="1"/>
    <xf numFmtId="0" fontId="8" fillId="0" borderId="0" xfId="0" applyFont="1" applyAlignment="1" applyProtection="1">
      <alignment horizontal="right"/>
    </xf>
    <xf numFmtId="0" fontId="0" fillId="0" borderId="0" xfId="0" applyAlignment="1" applyProtection="1">
      <alignment horizontal="center"/>
    </xf>
    <xf numFmtId="2" fontId="0" fillId="0" borderId="0" xfId="0" applyNumberFormat="1" applyFill="1" applyAlignment="1" applyProtection="1">
      <alignment horizontal="left"/>
    </xf>
    <xf numFmtId="2" fontId="0" fillId="0" borderId="0" xfId="0" applyNumberFormat="1" applyProtection="1"/>
    <xf numFmtId="0" fontId="8" fillId="0" borderId="2" xfId="0" applyFont="1" applyBorder="1" applyAlignment="1" applyProtection="1">
      <alignment vertical="center"/>
    </xf>
    <xf numFmtId="164" fontId="8" fillId="0" borderId="2" xfId="0" applyNumberFormat="1" applyFont="1" applyBorder="1" applyAlignment="1" applyProtection="1">
      <alignment vertical="center"/>
    </xf>
    <xf numFmtId="0" fontId="0" fillId="0" borderId="0" xfId="0" applyAlignment="1" applyProtection="1">
      <alignment vertical="center"/>
    </xf>
    <xf numFmtId="0" fontId="8" fillId="0" borderId="14" xfId="0" applyFont="1" applyBorder="1" applyProtection="1"/>
    <xf numFmtId="164" fontId="6" fillId="0" borderId="14" xfId="0" applyNumberFormat="1" applyFont="1" applyBorder="1" applyAlignment="1" applyProtection="1">
      <alignment horizontal="center" wrapText="1"/>
    </xf>
    <xf numFmtId="0" fontId="6" fillId="0" borderId="14" xfId="0" applyFont="1" applyBorder="1" applyAlignment="1" applyProtection="1">
      <alignment horizontal="center" wrapText="1"/>
    </xf>
    <xf numFmtId="0" fontId="0" fillId="0" borderId="15" xfId="0" applyBorder="1" applyAlignment="1" applyProtection="1">
      <alignment horizontal="center" wrapText="1"/>
    </xf>
    <xf numFmtId="0" fontId="6" fillId="0" borderId="15" xfId="0" applyFont="1" applyBorder="1" applyAlignment="1" applyProtection="1">
      <alignment horizontal="center" wrapText="1"/>
    </xf>
    <xf numFmtId="0" fontId="6" fillId="0" borderId="16" xfId="0" applyFont="1" applyFill="1" applyBorder="1" applyAlignment="1" applyProtection="1">
      <alignment horizontal="center" wrapText="1"/>
    </xf>
    <xf numFmtId="0" fontId="6" fillId="0" borderId="17" xfId="0" applyFont="1" applyBorder="1" applyAlignment="1" applyProtection="1">
      <alignment horizontal="center" wrapText="1"/>
    </xf>
    <xf numFmtId="17" fontId="9" fillId="0" borderId="3" xfId="0" applyNumberFormat="1" applyFont="1" applyFill="1" applyBorder="1" applyProtection="1"/>
    <xf numFmtId="164" fontId="9" fillId="3" borderId="3" xfId="0" applyNumberFormat="1" applyFont="1" applyFill="1" applyBorder="1" applyProtection="1"/>
    <xf numFmtId="43" fontId="9" fillId="3" borderId="18" xfId="0" applyNumberFormat="1" applyFont="1" applyFill="1" applyBorder="1" applyProtection="1"/>
    <xf numFmtId="43" fontId="9" fillId="0" borderId="1" xfId="0" applyNumberFormat="1" applyFont="1" applyFill="1" applyBorder="1" applyAlignment="1" applyProtection="1">
      <alignment horizontal="right"/>
    </xf>
    <xf numFmtId="43" fontId="6" fillId="0" borderId="1" xfId="1" applyNumberFormat="1" applyFill="1" applyBorder="1" applyAlignment="1" applyProtection="1">
      <alignment horizontal="right"/>
    </xf>
    <xf numFmtId="43" fontId="0" fillId="0" borderId="4" xfId="0" applyNumberFormat="1" applyFill="1" applyBorder="1" applyProtection="1"/>
    <xf numFmtId="43" fontId="9" fillId="3" borderId="0" xfId="0" applyNumberFormat="1" applyFont="1" applyFill="1" applyBorder="1" applyAlignment="1" applyProtection="1">
      <alignment horizontal="right"/>
    </xf>
    <xf numFmtId="43" fontId="9" fillId="0" borderId="1" xfId="1" applyNumberFormat="1" applyFont="1" applyFill="1" applyBorder="1" applyAlignment="1" applyProtection="1">
      <alignment horizontal="right"/>
    </xf>
    <xf numFmtId="0" fontId="9" fillId="0" borderId="0" xfId="0" applyFont="1" applyProtection="1"/>
    <xf numFmtId="43" fontId="9" fillId="0" borderId="3" xfId="0" applyNumberFormat="1" applyFont="1" applyFill="1" applyBorder="1" applyProtection="1"/>
    <xf numFmtId="43" fontId="9" fillId="0" borderId="0" xfId="0" applyNumberFormat="1" applyFont="1" applyFill="1" applyBorder="1" applyAlignment="1" applyProtection="1">
      <alignment horizontal="right"/>
    </xf>
    <xf numFmtId="0" fontId="8" fillId="0" borderId="5" xfId="0" applyFont="1" applyBorder="1" applyAlignment="1" applyProtection="1">
      <alignment horizontal="right"/>
    </xf>
    <xf numFmtId="164" fontId="8" fillId="0" borderId="5" xfId="0" applyNumberFormat="1" applyFont="1" applyBorder="1" applyProtection="1"/>
    <xf numFmtId="43" fontId="0" fillId="0" borderId="6" xfId="0" applyNumberFormat="1" applyFill="1" applyBorder="1" applyAlignment="1" applyProtection="1">
      <alignment horizontal="right"/>
    </xf>
    <xf numFmtId="43" fontId="6" fillId="0" borderId="6" xfId="1" applyNumberFormat="1" applyFill="1" applyBorder="1" applyAlignment="1" applyProtection="1">
      <alignment horizontal="right"/>
    </xf>
    <xf numFmtId="43" fontId="0" fillId="0" borderId="7" xfId="0" applyNumberFormat="1" applyFill="1" applyBorder="1" applyProtection="1"/>
    <xf numFmtId="43" fontId="9" fillId="0" borderId="6" xfId="1" applyNumberFormat="1" applyFont="1" applyFill="1" applyBorder="1" applyAlignment="1" applyProtection="1">
      <alignment horizontal="right"/>
    </xf>
    <xf numFmtId="43" fontId="0" fillId="0" borderId="0" xfId="0" applyNumberFormat="1" applyFill="1" applyBorder="1" applyAlignment="1" applyProtection="1">
      <alignment horizontal="right"/>
    </xf>
    <xf numFmtId="43" fontId="6" fillId="0" borderId="0" xfId="1" applyNumberFormat="1" applyFill="1" applyBorder="1" applyAlignment="1" applyProtection="1">
      <alignment horizontal="right"/>
    </xf>
    <xf numFmtId="43" fontId="0" fillId="0" borderId="0" xfId="0" applyNumberFormat="1" applyFill="1" applyBorder="1" applyProtection="1"/>
    <xf numFmtId="43" fontId="9" fillId="0" borderId="0" xfId="1" applyNumberFormat="1" applyFont="1" applyFill="1" applyBorder="1" applyAlignment="1" applyProtection="1">
      <alignment horizontal="right"/>
    </xf>
    <xf numFmtId="0" fontId="8" fillId="0" borderId="17" xfId="0" applyFont="1" applyBorder="1" applyAlignment="1" applyProtection="1">
      <alignment horizontal="center"/>
    </xf>
    <xf numFmtId="164" fontId="8" fillId="0" borderId="17" xfId="0" applyNumberFormat="1" applyFont="1" applyBorder="1" applyAlignment="1" applyProtection="1">
      <alignment horizontal="center"/>
    </xf>
    <xf numFmtId="0" fontId="8" fillId="0" borderId="17" xfId="0" applyFont="1" applyBorder="1" applyAlignment="1" applyProtection="1">
      <alignment horizontal="center" wrapText="1"/>
    </xf>
    <xf numFmtId="0" fontId="0" fillId="0" borderId="17" xfId="0" applyBorder="1" applyAlignment="1" applyProtection="1">
      <alignment horizontal="center"/>
    </xf>
    <xf numFmtId="0" fontId="6" fillId="3" borderId="0" xfId="0" applyFont="1" applyFill="1" applyBorder="1" applyProtection="1"/>
    <xf numFmtId="164" fontId="0" fillId="3" borderId="0" xfId="0" applyNumberFormat="1" applyFill="1" applyProtection="1"/>
    <xf numFmtId="165" fontId="0" fillId="3" borderId="0" xfId="0" applyNumberFormat="1" applyFill="1" applyProtection="1"/>
    <xf numFmtId="0" fontId="0" fillId="3" borderId="0" xfId="0" applyFill="1" applyProtection="1"/>
    <xf numFmtId="0" fontId="6" fillId="0" borderId="0" xfId="0" applyFont="1" applyFill="1" applyBorder="1" applyAlignment="1" applyProtection="1">
      <alignment horizontal="left" indent="1"/>
    </xf>
    <xf numFmtId="0" fontId="8" fillId="0" borderId="0" xfId="0" applyFont="1" applyFill="1" applyBorder="1" applyAlignment="1" applyProtection="1">
      <alignment horizontal="right"/>
    </xf>
    <xf numFmtId="164" fontId="8" fillId="0" borderId="0" xfId="0" applyNumberFormat="1" applyFont="1" applyFill="1" applyBorder="1" applyProtection="1"/>
    <xf numFmtId="43" fontId="11" fillId="0" borderId="0" xfId="0" applyNumberFormat="1" applyFont="1" applyFill="1" applyBorder="1" applyProtection="1"/>
    <xf numFmtId="43" fontId="11" fillId="0" borderId="0" xfId="0" applyNumberFormat="1" applyFont="1" applyFill="1" applyBorder="1" applyAlignment="1" applyProtection="1">
      <alignment horizontal="right"/>
    </xf>
    <xf numFmtId="0" fontId="6" fillId="0" borderId="0" xfId="0" applyFont="1" applyFill="1" applyAlignment="1" applyProtection="1">
      <alignment horizontal="left" indent="1"/>
    </xf>
    <xf numFmtId="14" fontId="0" fillId="0" borderId="0" xfId="0" applyNumberFormat="1" applyFill="1" applyProtection="1"/>
    <xf numFmtId="0" fontId="6" fillId="0" borderId="19" xfId="0" applyFont="1" applyFill="1" applyBorder="1" applyProtection="1"/>
    <xf numFmtId="0" fontId="0" fillId="0" borderId="20" xfId="0" applyFill="1" applyBorder="1" applyProtection="1"/>
    <xf numFmtId="0" fontId="0" fillId="0" borderId="21" xfId="0" applyFill="1" applyBorder="1" applyProtection="1"/>
    <xf numFmtId="0" fontId="6" fillId="0" borderId="22" xfId="0" applyFont="1" applyFill="1" applyBorder="1" applyAlignment="1" applyProtection="1">
      <alignment horizontal="left" indent="1"/>
    </xf>
    <xf numFmtId="0" fontId="0" fillId="0" borderId="0" xfId="0" applyFill="1" applyBorder="1" applyProtection="1"/>
    <xf numFmtId="0" fontId="0" fillId="0" borderId="23" xfId="0" applyFill="1" applyBorder="1" applyProtection="1"/>
    <xf numFmtId="0" fontId="6" fillId="0" borderId="24" xfId="0" applyFont="1" applyFill="1" applyBorder="1" applyAlignment="1" applyProtection="1">
      <alignment horizontal="left" indent="1"/>
    </xf>
    <xf numFmtId="0" fontId="0" fillId="0" borderId="25" xfId="0" applyFill="1" applyBorder="1" applyProtection="1"/>
    <xf numFmtId="0" fontId="0" fillId="0" borderId="26" xfId="0" applyFill="1" applyBorder="1" applyProtection="1"/>
    <xf numFmtId="165" fontId="0" fillId="0" borderId="0" xfId="0" applyNumberFormat="1" applyFill="1" applyProtection="1"/>
    <xf numFmtId="0" fontId="0" fillId="0" borderId="0" xfId="0" applyFill="1" applyAlignment="1" applyProtection="1"/>
    <xf numFmtId="0" fontId="0" fillId="6" borderId="0" xfId="0" applyFill="1" applyProtection="1"/>
    <xf numFmtId="43" fontId="0" fillId="0" borderId="8" xfId="0" applyNumberFormat="1" applyFill="1" applyBorder="1" applyAlignment="1" applyProtection="1">
      <alignment horizontal="right"/>
    </xf>
    <xf numFmtId="0" fontId="0" fillId="0" borderId="17" xfId="0" applyBorder="1" applyProtection="1"/>
    <xf numFmtId="0" fontId="6" fillId="3" borderId="0" xfId="0" applyFont="1" applyFill="1" applyProtection="1"/>
    <xf numFmtId="0" fontId="5" fillId="0" borderId="34" xfId="2" applyNumberFormat="1" applyFill="1" applyBorder="1"/>
    <xf numFmtId="0" fontId="5" fillId="0" borderId="35" xfId="2" applyFill="1" applyBorder="1"/>
    <xf numFmtId="0" fontId="5" fillId="0" borderId="36" xfId="2" applyFill="1" applyBorder="1"/>
    <xf numFmtId="0" fontId="5" fillId="0" borderId="37" xfId="2" applyFill="1" applyBorder="1"/>
    <xf numFmtId="0" fontId="5" fillId="0" borderId="38" xfId="2" applyFill="1" applyBorder="1"/>
    <xf numFmtId="0" fontId="5" fillId="0" borderId="39" xfId="2" applyFill="1" applyBorder="1"/>
    <xf numFmtId="0" fontId="4" fillId="0" borderId="0" xfId="2" applyFont="1" applyFill="1"/>
    <xf numFmtId="43" fontId="16" fillId="0" borderId="33" xfId="0" applyNumberFormat="1" applyFont="1" applyFill="1" applyBorder="1" applyProtection="1"/>
    <xf numFmtId="43" fontId="16" fillId="0" borderId="33" xfId="0" applyNumberFormat="1" applyFont="1" applyFill="1" applyBorder="1"/>
    <xf numFmtId="0" fontId="1" fillId="3" borderId="0" xfId="2" applyFont="1" applyFill="1"/>
    <xf numFmtId="0" fontId="6" fillId="5" borderId="19" xfId="0" applyFont="1" applyFill="1" applyBorder="1" applyProtection="1"/>
    <xf numFmtId="0" fontId="0" fillId="5" borderId="20" xfId="0" applyFill="1" applyBorder="1" applyProtection="1"/>
    <xf numFmtId="0" fontId="0" fillId="5" borderId="21" xfId="0" applyFill="1" applyBorder="1" applyProtection="1"/>
    <xf numFmtId="0" fontId="6" fillId="5" borderId="24" xfId="0" applyFont="1" applyFill="1" applyBorder="1" applyAlignment="1" applyProtection="1">
      <alignment horizontal="left" indent="1"/>
    </xf>
    <xf numFmtId="0" fontId="0" fillId="5" borderId="25" xfId="0" applyFill="1" applyBorder="1" applyProtection="1"/>
    <xf numFmtId="0" fontId="0" fillId="5" borderId="26" xfId="0" applyFill="1" applyBorder="1" applyProtection="1"/>
    <xf numFmtId="0" fontId="13" fillId="5" borderId="0" xfId="4" applyNumberFormat="1" applyFont="1" applyFill="1" applyAlignment="1">
      <alignment horizontal="center"/>
    </xf>
    <xf numFmtId="0" fontId="15" fillId="0" borderId="27" xfId="4" applyFont="1" applyFill="1" applyBorder="1"/>
    <xf numFmtId="0" fontId="15" fillId="0" borderId="28" xfId="4" applyFont="1" applyFill="1" applyBorder="1"/>
    <xf numFmtId="0" fontId="15" fillId="0" borderId="29" xfId="4" applyFont="1" applyFill="1" applyBorder="1"/>
    <xf numFmtId="0" fontId="15" fillId="0" borderId="30" xfId="4" applyFont="1" applyFill="1" applyBorder="1"/>
    <xf numFmtId="0" fontId="15" fillId="0" borderId="31" xfId="4" applyFont="1" applyFill="1" applyBorder="1"/>
    <xf numFmtId="0" fontId="15" fillId="0" borderId="32" xfId="4" applyFont="1" applyFill="1" applyBorder="1"/>
    <xf numFmtId="0" fontId="6" fillId="6" borderId="0" xfId="0" applyFont="1" applyFill="1" applyAlignment="1" applyProtection="1">
      <alignment horizontal="left"/>
    </xf>
    <xf numFmtId="0" fontId="7" fillId="0" borderId="9" xfId="0" applyFont="1" applyBorder="1" applyAlignment="1" applyProtection="1">
      <alignment horizontal="center" vertical="center" wrapText="1"/>
    </xf>
    <xf numFmtId="0" fontId="0" fillId="0" borderId="10" xfId="0" applyBorder="1" applyAlignment="1" applyProtection="1">
      <alignment vertical="center" wrapText="1"/>
    </xf>
    <xf numFmtId="0" fontId="0" fillId="0" borderId="11" xfId="0" applyBorder="1" applyAlignment="1" applyProtection="1">
      <alignment vertical="center" wrapText="1"/>
    </xf>
    <xf numFmtId="0" fontId="7" fillId="0" borderId="12" xfId="0" applyFont="1" applyBorder="1" applyAlignment="1" applyProtection="1">
      <alignment horizontal="center" vertical="center" wrapText="1"/>
    </xf>
    <xf numFmtId="0" fontId="0" fillId="0" borderId="12" xfId="0" applyBorder="1" applyAlignment="1" applyProtection="1">
      <alignment vertical="center" wrapText="1"/>
    </xf>
    <xf numFmtId="0" fontId="0" fillId="0" borderId="13" xfId="0" applyBorder="1" applyAlignment="1" applyProtection="1">
      <alignment vertical="center" wrapText="1"/>
    </xf>
    <xf numFmtId="14" fontId="6" fillId="6" borderId="0" xfId="0" applyNumberFormat="1" applyFont="1" applyFill="1" applyAlignment="1" applyProtection="1">
      <alignment horizontal="left"/>
    </xf>
  </cellXfs>
  <cellStyles count="8">
    <cellStyle name="Currency" xfId="1" builtinId="4"/>
    <cellStyle name="Normal" xfId="0" builtinId="0"/>
    <cellStyle name="Normal 2" xfId="2"/>
    <cellStyle name="Normal 2 2" xfId="5"/>
    <cellStyle name="Normal 3" xfId="4"/>
    <cellStyle name="Normal 3 2" xfId="7"/>
    <cellStyle name="Percent" xfId="3" builtinId="5"/>
    <cellStyle name="Percent 2" xfId="6"/>
  </cellStyles>
  <dxfs count="41"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  <dxf>
      <font>
        <b/>
        <i/>
      </font>
    </dxf>
  </dxfs>
  <tableStyles count="0" defaultTableStyle="TableStyleMedium9" defaultPivotStyle="PivotStyleLight16"/>
  <colors>
    <mruColors>
      <color rgb="FFFFFFCC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calcChain" Target="calcChain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tyles" Target="styles.xml"/><Relationship Id="rId5" Type="http://schemas.openxmlformats.org/officeDocument/2006/relationships/worksheet" Target="worksheets/sheet5.xml"/><Relationship Id="rId10" Type="http://schemas.openxmlformats.org/officeDocument/2006/relationships/theme" Target="theme/theme1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6" tint="0.39997558519241921"/>
  </sheetPr>
  <dimension ref="A1:D19"/>
  <sheetViews>
    <sheetView tabSelected="1" workbookViewId="0">
      <selection sqref="A1:B1"/>
    </sheetView>
  </sheetViews>
  <sheetFormatPr defaultRowHeight="14.25" x14ac:dyDescent="0.2"/>
  <cols>
    <col min="1" max="1" width="17.42578125" style="3" bestFit="1" customWidth="1"/>
    <col min="2" max="2" width="20.85546875" style="3" customWidth="1"/>
    <col min="3" max="3" width="26.7109375" style="3" customWidth="1"/>
    <col min="4" max="4" width="16" style="3" bestFit="1" customWidth="1"/>
    <col min="5" max="16384" width="9.140625" style="3"/>
  </cols>
  <sheetData>
    <row r="1" spans="1:4" ht="18" x14ac:dyDescent="0.25">
      <c r="A1" s="108" t="s">
        <v>49</v>
      </c>
      <c r="B1" s="108"/>
    </row>
    <row r="2" spans="1:4" ht="15" thickBot="1" x14ac:dyDescent="0.25"/>
    <row r="3" spans="1:4" ht="15" thickTop="1" x14ac:dyDescent="0.2">
      <c r="A3" s="109" t="s">
        <v>66</v>
      </c>
      <c r="B3" s="110"/>
      <c r="C3" s="110"/>
      <c r="D3" s="111"/>
    </row>
    <row r="4" spans="1:4" ht="15" thickBot="1" x14ac:dyDescent="0.25">
      <c r="A4" s="112" t="s">
        <v>71</v>
      </c>
      <c r="B4" s="113"/>
      <c r="C4" s="113"/>
      <c r="D4" s="114"/>
    </row>
    <row r="5" spans="1:4" ht="15" thickTop="1" x14ac:dyDescent="0.2"/>
    <row r="6" spans="1:4" ht="15" x14ac:dyDescent="0.25">
      <c r="B6" s="4" t="s">
        <v>33</v>
      </c>
      <c r="C6" s="4" t="s">
        <v>37</v>
      </c>
      <c r="D6" s="4" t="s">
        <v>34</v>
      </c>
    </row>
    <row r="7" spans="1:4" ht="15" x14ac:dyDescent="0.25">
      <c r="A7" s="5" t="s">
        <v>32</v>
      </c>
      <c r="B7" s="6" t="s">
        <v>60</v>
      </c>
      <c r="C7" s="9" t="s">
        <v>41</v>
      </c>
      <c r="D7" s="9" t="s">
        <v>42</v>
      </c>
    </row>
    <row r="8" spans="1:4" x14ac:dyDescent="0.2">
      <c r="C8" s="9" t="s">
        <v>43</v>
      </c>
      <c r="D8" s="9" t="s">
        <v>44</v>
      </c>
    </row>
    <row r="9" spans="1:4" x14ac:dyDescent="0.2">
      <c r="C9" s="9" t="s">
        <v>45</v>
      </c>
    </row>
    <row r="10" spans="1:4" x14ac:dyDescent="0.2">
      <c r="C10" s="10" t="s">
        <v>63</v>
      </c>
    </row>
    <row r="11" spans="1:4" x14ac:dyDescent="0.2">
      <c r="B11" s="6" t="s">
        <v>50</v>
      </c>
      <c r="C11" s="11" t="s">
        <v>36</v>
      </c>
      <c r="D11" s="11"/>
    </row>
    <row r="13" spans="1:4" ht="15" x14ac:dyDescent="0.25">
      <c r="A13" s="5" t="s">
        <v>35</v>
      </c>
      <c r="B13" s="6" t="s">
        <v>60</v>
      </c>
      <c r="C13" s="11" t="s">
        <v>46</v>
      </c>
    </row>
    <row r="14" spans="1:4" x14ac:dyDescent="0.2">
      <c r="C14" s="11" t="s">
        <v>47</v>
      </c>
    </row>
    <row r="15" spans="1:4" x14ac:dyDescent="0.2">
      <c r="C15" s="11" t="s">
        <v>48</v>
      </c>
    </row>
    <row r="17" spans="1:4" ht="15" x14ac:dyDescent="0.25">
      <c r="A17" s="5" t="s">
        <v>39</v>
      </c>
      <c r="B17" s="7" t="s">
        <v>51</v>
      </c>
    </row>
    <row r="18" spans="1:4" x14ac:dyDescent="0.2">
      <c r="B18" s="3" t="s">
        <v>40</v>
      </c>
      <c r="C18" s="11" t="s">
        <v>25</v>
      </c>
      <c r="D18" s="11"/>
    </row>
    <row r="19" spans="1:4" x14ac:dyDescent="0.2">
      <c r="C19" s="11" t="s">
        <v>26</v>
      </c>
      <c r="D19" s="11"/>
    </row>
  </sheetData>
  <mergeCells count="3">
    <mergeCell ref="A1:B1"/>
    <mergeCell ref="A3:D3"/>
    <mergeCell ref="A4:D4"/>
  </mergeCells>
  <pageMargins left="0.7" right="0.7" top="0.75" bottom="0.75" header="0.3" footer="0.3"/>
  <pageSetup orientation="portrait" horizontalDpi="1200" verticalDpi="120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C15" sqref="C15"/>
    </sheetView>
  </sheetViews>
  <sheetFormatPr defaultColWidth="17.7109375" defaultRowHeight="12.75" x14ac:dyDescent="0.2"/>
  <cols>
    <col min="1" max="1" width="15.7109375" style="14" customWidth="1"/>
    <col min="2" max="2" width="10.140625" style="24" customWidth="1"/>
    <col min="3" max="3" width="9.42578125" style="14" customWidth="1"/>
    <col min="4" max="4" width="9.85546875" style="14" customWidth="1"/>
    <col min="5" max="5" width="9.5703125" style="14" customWidth="1"/>
    <col min="6" max="6" width="12.7109375" style="14" customWidth="1"/>
    <col min="7" max="7" width="9.5703125" style="14" customWidth="1"/>
    <col min="8" max="8" width="10.7109375" style="14" customWidth="1"/>
    <col min="9" max="9" width="12.5703125" style="14" customWidth="1"/>
    <col min="10" max="10" width="9.85546875" style="14" customWidth="1"/>
    <col min="11" max="12" width="9.140625" style="14" customWidth="1"/>
    <col min="13" max="13" width="9.5703125" style="14" customWidth="1"/>
    <col min="14" max="16384" width="17.7109375" style="14"/>
  </cols>
  <sheetData>
    <row r="1" spans="1:13" x14ac:dyDescent="0.2">
      <c r="A1" s="12"/>
      <c r="B1" s="13"/>
      <c r="C1" s="12"/>
    </row>
    <row r="2" spans="1:13" x14ac:dyDescent="0.2">
      <c r="A2" s="15" t="s">
        <v>5</v>
      </c>
      <c r="B2" s="16"/>
      <c r="D2" s="115" t="str">
        <f>'initial year 2005-2006'!D2</f>
        <v>Luke Warm</v>
      </c>
      <c r="E2" s="115"/>
      <c r="F2" s="115"/>
      <c r="G2" s="115"/>
      <c r="I2" s="15" t="s">
        <v>18</v>
      </c>
      <c r="K2" s="76" t="str">
        <f>TEXT(DATE(YEAR(B15),MONTH(B15),1),"m/d/yy")&amp;" - "&amp;TEXT(B26,"m/d/yy")</f>
        <v>7/1/10 - 6/30/11</v>
      </c>
      <c r="L2" s="76"/>
    </row>
    <row r="3" spans="1:13" x14ac:dyDescent="0.2">
      <c r="A3" s="17" t="s">
        <v>6</v>
      </c>
      <c r="B3" s="18"/>
      <c r="D3" s="115" t="str">
        <f>'initial year 2005-2006'!D3</f>
        <v>Chemistry &amp; Biochemistry</v>
      </c>
      <c r="E3" s="115"/>
      <c r="F3" s="115"/>
      <c r="G3" s="115"/>
      <c r="I3" s="15" t="s">
        <v>19</v>
      </c>
      <c r="K3" s="19">
        <f>'initial year 2005-2006'!K3</f>
        <v>1</v>
      </c>
    </row>
    <row r="4" spans="1:13" x14ac:dyDescent="0.2">
      <c r="A4" s="15" t="s">
        <v>16</v>
      </c>
      <c r="B4" s="16"/>
      <c r="D4" s="20">
        <f>'initial year 2005-2006'!D4</f>
        <v>38718</v>
      </c>
      <c r="E4" s="21"/>
      <c r="F4" s="22"/>
      <c r="G4" s="22"/>
      <c r="I4" s="15" t="s">
        <v>23</v>
      </c>
      <c r="K4" s="23">
        <f>'initial year 2005-2006'!K4</f>
        <v>7.5</v>
      </c>
    </row>
    <row r="5" spans="1:13" x14ac:dyDescent="0.2">
      <c r="F5" s="25"/>
    </row>
    <row r="6" spans="1:13" x14ac:dyDescent="0.2">
      <c r="A6" s="15" t="s">
        <v>17</v>
      </c>
      <c r="D6" s="22">
        <f ca="1">IF(D4="",0,DATEDIF(D4,TODAY(),"Y"))</f>
        <v>6</v>
      </c>
      <c r="I6" s="26" t="s">
        <v>62</v>
      </c>
      <c r="J6" s="27" t="s">
        <v>52</v>
      </c>
      <c r="K6" s="27" t="s">
        <v>27</v>
      </c>
      <c r="M6" s="27" t="s">
        <v>31</v>
      </c>
    </row>
    <row r="7" spans="1:13" hidden="1" x14ac:dyDescent="0.2">
      <c r="A7" s="15" t="s">
        <v>0</v>
      </c>
      <c r="B7" s="16"/>
      <c r="H7" s="28"/>
      <c r="I7" s="15" t="s">
        <v>13</v>
      </c>
    </row>
    <row r="8" spans="1:13" x14ac:dyDescent="0.2">
      <c r="A8" s="15" t="s">
        <v>11</v>
      </c>
      <c r="D8" s="22">
        <f ca="1">VLOOKUP(D6,accumulation,2,TRUE)</f>
        <v>30</v>
      </c>
      <c r="E8" s="29" t="str">
        <f ca="1">$K$4*D8&amp;" hrs. ("&amp;$K$4&amp;" hr work day)"</f>
        <v>225 hrs. (7.5 hr work day)</v>
      </c>
      <c r="F8" s="25"/>
      <c r="H8" s="28"/>
      <c r="I8" s="15" t="s">
        <v>14</v>
      </c>
      <c r="J8" s="30">
        <f>$M$8/12</f>
        <v>1.8333333333333333</v>
      </c>
      <c r="K8" s="30">
        <f>J8*$K$4</f>
        <v>13.75</v>
      </c>
      <c r="M8" s="14">
        <v>22</v>
      </c>
    </row>
    <row r="9" spans="1:13" x14ac:dyDescent="0.2">
      <c r="A9" s="15" t="s">
        <v>12</v>
      </c>
      <c r="B9" s="16"/>
      <c r="D9" s="14">
        <v>120</v>
      </c>
      <c r="E9" s="29" t="str">
        <f>$K$4*D9&amp;" hrs. ("&amp;$K$4&amp;" hr work day)"</f>
        <v>900 hrs. (7.5 hr work day)</v>
      </c>
      <c r="F9" s="25"/>
      <c r="H9" s="28"/>
      <c r="I9" s="15" t="s">
        <v>15</v>
      </c>
      <c r="J9" s="30">
        <f>$M$9/12</f>
        <v>1.5</v>
      </c>
      <c r="K9" s="30">
        <f>J9*$K$4</f>
        <v>11.25</v>
      </c>
      <c r="M9" s="14">
        <v>18</v>
      </c>
    </row>
    <row r="10" spans="1:13" hidden="1" x14ac:dyDescent="0.2">
      <c r="A10" s="15" t="s">
        <v>1</v>
      </c>
      <c r="B10" s="16"/>
      <c r="D10" s="12"/>
      <c r="H10" s="28"/>
      <c r="I10" s="28"/>
    </row>
    <row r="11" spans="1:13" hidden="1" x14ac:dyDescent="0.2">
      <c r="A11" s="15" t="s">
        <v>2</v>
      </c>
      <c r="B11" s="16"/>
      <c r="D11" s="12"/>
      <c r="H11" s="28"/>
      <c r="I11" s="28"/>
    </row>
    <row r="12" spans="1:13" ht="13.5" thickBot="1" x14ac:dyDescent="0.25">
      <c r="A12" s="15"/>
      <c r="B12" s="16"/>
      <c r="D12" s="28"/>
      <c r="H12" s="28"/>
      <c r="I12" s="28"/>
    </row>
    <row r="13" spans="1:13" s="33" customFormat="1" ht="18" customHeight="1" thickTop="1" thickBot="1" x14ac:dyDescent="0.25">
      <c r="A13" s="31"/>
      <c r="B13" s="32"/>
      <c r="C13" s="116" t="s">
        <v>3</v>
      </c>
      <c r="D13" s="117"/>
      <c r="E13" s="117"/>
      <c r="F13" s="117"/>
      <c r="G13" s="117"/>
      <c r="H13" s="118"/>
      <c r="I13" s="119" t="s">
        <v>4</v>
      </c>
      <c r="J13" s="120"/>
      <c r="K13" s="120"/>
      <c r="L13" s="120"/>
      <c r="M13" s="121"/>
    </row>
    <row r="14" spans="1:13" ht="57" customHeight="1" thickTop="1" thickBot="1" x14ac:dyDescent="0.25">
      <c r="A14" s="34"/>
      <c r="B14" s="35" t="s">
        <v>54</v>
      </c>
      <c r="C14" s="36" t="s">
        <v>55</v>
      </c>
      <c r="D14" s="37" t="s">
        <v>7</v>
      </c>
      <c r="E14" s="37" t="s">
        <v>8</v>
      </c>
      <c r="F14" s="38" t="s">
        <v>58</v>
      </c>
      <c r="G14" s="38" t="s">
        <v>57</v>
      </c>
      <c r="H14" s="39" t="s">
        <v>56</v>
      </c>
      <c r="I14" s="40" t="s">
        <v>55</v>
      </c>
      <c r="J14" s="37" t="s">
        <v>7</v>
      </c>
      <c r="K14" s="37" t="s">
        <v>8</v>
      </c>
      <c r="L14" s="38" t="s">
        <v>57</v>
      </c>
      <c r="M14" s="39" t="s">
        <v>56</v>
      </c>
    </row>
    <row r="15" spans="1:13" s="49" customFormat="1" ht="13.5" thickTop="1" x14ac:dyDescent="0.2">
      <c r="A15" s="41" t="str">
        <f>UPPER(TEXT(B15,"mmmm")&amp;" '"&amp;TEXT(B15,"yy"))</f>
        <v>JULY '10</v>
      </c>
      <c r="B15" s="42">
        <v>40390</v>
      </c>
      <c r="C15" s="43">
        <f>'2009-2010'!C27</f>
        <v>53.25</v>
      </c>
      <c r="D15" s="44">
        <f>$K$3*$K$8</f>
        <v>13.75</v>
      </c>
      <c r="E15" s="44">
        <f t="shared" ref="E15:E26" si="0">SUMPRODUCT(($A$31:$A$100="vacation")*(MONTH($B$31:$B$100)=MONTH(B15))*$E$31:$E$100)</f>
        <v>0</v>
      </c>
      <c r="F15" s="44">
        <f t="shared" ref="F15:F26" si="1">$K$3*$K$4*VLOOKUP(DATEDIF($D$4,B15,"Y"),accumulation,2,TRUE)</f>
        <v>187.5</v>
      </c>
      <c r="G15" s="45">
        <f>MIN(F15,(C15+D15-E15))</f>
        <v>67</v>
      </c>
      <c r="H15" s="46">
        <f>IF(G15=0,0,(G15/$K$4))</f>
        <v>8.9333333333333336</v>
      </c>
      <c r="I15" s="47">
        <f>'2009-2010'!I27</f>
        <v>526.5</v>
      </c>
      <c r="J15" s="44">
        <f>$K$3*$K$9</f>
        <v>11.25</v>
      </c>
      <c r="K15" s="44">
        <f>SUMPRODUCT(($A$31:$A$100="sick leave")*(MONTH($B$31:$B$100)=MONTH(B15))*$E$31:$E$100)</f>
        <v>0</v>
      </c>
      <c r="L15" s="48">
        <f>MIN($K$3*$K$4*$D$9,(I15+J15-K15))</f>
        <v>537.75</v>
      </c>
      <c r="M15" s="46">
        <f>IF(L15=0,0,(L15/$K$4))</f>
        <v>71.7</v>
      </c>
    </row>
    <row r="16" spans="1:13" x14ac:dyDescent="0.2">
      <c r="A16" s="41" t="str">
        <f t="shared" ref="A16:A26" si="2">UPPER(TEXT(B16,"mmmm")&amp;" '"&amp;TEXT(B16,"yy"))</f>
        <v>AUGUST '10</v>
      </c>
      <c r="B16" s="42">
        <v>40421</v>
      </c>
      <c r="C16" s="50">
        <f t="shared" ref="C16:C26" si="3">G15</f>
        <v>67</v>
      </c>
      <c r="D16" s="44">
        <f t="shared" ref="D16:D26" si="4">$K$3*$K$8</f>
        <v>13.75</v>
      </c>
      <c r="E16" s="44">
        <f t="shared" si="0"/>
        <v>22.5</v>
      </c>
      <c r="F16" s="44">
        <f t="shared" si="1"/>
        <v>187.5</v>
      </c>
      <c r="G16" s="45">
        <f t="shared" ref="G16:G26" si="5">MIN(F16,(C16+D16-E16))</f>
        <v>58.25</v>
      </c>
      <c r="H16" s="46">
        <f t="shared" ref="H16:H26" si="6">IF(G16=0,0,(G16/$K$4))</f>
        <v>7.7666666666666666</v>
      </c>
      <c r="I16" s="51">
        <f t="shared" ref="I16:I27" si="7">L15</f>
        <v>537.75</v>
      </c>
      <c r="J16" s="44">
        <f t="shared" ref="J16:J26" si="8">$K$3*$K$9</f>
        <v>11.25</v>
      </c>
      <c r="K16" s="44">
        <f t="shared" ref="K16:K26" si="9">SUMPRODUCT(($A$31:$A$100="sick leave")*(MONTH($B$31:$B$100)=MONTH(B16))*$E$31:$E$100)</f>
        <v>0</v>
      </c>
      <c r="L16" s="48">
        <f t="shared" ref="L16:L26" si="10">MIN($K$3*$K$4*$D$9,(I16+J16-K16))</f>
        <v>549</v>
      </c>
      <c r="M16" s="46">
        <f t="shared" ref="M16:M26" si="11">IF(L16=0,0,(L16/$K$4))</f>
        <v>73.2</v>
      </c>
    </row>
    <row r="17" spans="1:13" x14ac:dyDescent="0.2">
      <c r="A17" s="41" t="str">
        <f t="shared" si="2"/>
        <v>SEPTEMBER '10</v>
      </c>
      <c r="B17" s="42">
        <v>40451</v>
      </c>
      <c r="C17" s="50">
        <f t="shared" si="3"/>
        <v>58.25</v>
      </c>
      <c r="D17" s="44">
        <f t="shared" si="4"/>
        <v>13.75</v>
      </c>
      <c r="E17" s="44">
        <f t="shared" si="0"/>
        <v>0</v>
      </c>
      <c r="F17" s="44">
        <f t="shared" si="1"/>
        <v>187.5</v>
      </c>
      <c r="G17" s="45">
        <f t="shared" si="5"/>
        <v>72</v>
      </c>
      <c r="H17" s="46">
        <f t="shared" si="6"/>
        <v>9.6</v>
      </c>
      <c r="I17" s="51">
        <f t="shared" si="7"/>
        <v>549</v>
      </c>
      <c r="J17" s="44">
        <f t="shared" si="8"/>
        <v>11.25</v>
      </c>
      <c r="K17" s="44">
        <f t="shared" si="9"/>
        <v>0</v>
      </c>
      <c r="L17" s="48">
        <f t="shared" si="10"/>
        <v>560.25</v>
      </c>
      <c r="M17" s="46">
        <f t="shared" si="11"/>
        <v>74.7</v>
      </c>
    </row>
    <row r="18" spans="1:13" x14ac:dyDescent="0.2">
      <c r="A18" s="41" t="str">
        <f t="shared" si="2"/>
        <v>OCTOBER '10</v>
      </c>
      <c r="B18" s="42">
        <v>40482</v>
      </c>
      <c r="C18" s="50">
        <f t="shared" si="3"/>
        <v>72</v>
      </c>
      <c r="D18" s="44">
        <f t="shared" si="4"/>
        <v>13.75</v>
      </c>
      <c r="E18" s="44">
        <f t="shared" si="0"/>
        <v>0</v>
      </c>
      <c r="F18" s="44">
        <f t="shared" si="1"/>
        <v>187.5</v>
      </c>
      <c r="G18" s="45">
        <f t="shared" si="5"/>
        <v>85.75</v>
      </c>
      <c r="H18" s="46">
        <f t="shared" si="6"/>
        <v>11.433333333333334</v>
      </c>
      <c r="I18" s="51">
        <f t="shared" si="7"/>
        <v>560.25</v>
      </c>
      <c r="J18" s="44">
        <f t="shared" si="8"/>
        <v>11.25</v>
      </c>
      <c r="K18" s="44">
        <f t="shared" si="9"/>
        <v>0</v>
      </c>
      <c r="L18" s="48">
        <f t="shared" si="10"/>
        <v>571.5</v>
      </c>
      <c r="M18" s="46">
        <f t="shared" si="11"/>
        <v>76.2</v>
      </c>
    </row>
    <row r="19" spans="1:13" x14ac:dyDescent="0.2">
      <c r="A19" s="41" t="str">
        <f t="shared" si="2"/>
        <v>NOVEMBER '10</v>
      </c>
      <c r="B19" s="42">
        <v>40512</v>
      </c>
      <c r="C19" s="50">
        <f t="shared" si="3"/>
        <v>85.75</v>
      </c>
      <c r="D19" s="44">
        <f t="shared" si="4"/>
        <v>13.75</v>
      </c>
      <c r="E19" s="44">
        <f t="shared" si="0"/>
        <v>0</v>
      </c>
      <c r="F19" s="44">
        <f t="shared" si="1"/>
        <v>187.5</v>
      </c>
      <c r="G19" s="45">
        <f t="shared" si="5"/>
        <v>99.5</v>
      </c>
      <c r="H19" s="46">
        <f t="shared" si="6"/>
        <v>13.266666666666667</v>
      </c>
      <c r="I19" s="51">
        <f t="shared" si="7"/>
        <v>571.5</v>
      </c>
      <c r="J19" s="44">
        <f t="shared" si="8"/>
        <v>11.25</v>
      </c>
      <c r="K19" s="44">
        <f t="shared" si="9"/>
        <v>0</v>
      </c>
      <c r="L19" s="48">
        <f t="shared" si="10"/>
        <v>582.75</v>
      </c>
      <c r="M19" s="46">
        <f t="shared" si="11"/>
        <v>77.7</v>
      </c>
    </row>
    <row r="20" spans="1:13" x14ac:dyDescent="0.2">
      <c r="A20" s="41" t="str">
        <f t="shared" si="2"/>
        <v>DECEMBER '10</v>
      </c>
      <c r="B20" s="42">
        <v>40543</v>
      </c>
      <c r="C20" s="50">
        <f t="shared" si="3"/>
        <v>99.5</v>
      </c>
      <c r="D20" s="44">
        <f t="shared" si="4"/>
        <v>13.75</v>
      </c>
      <c r="E20" s="44">
        <f t="shared" si="0"/>
        <v>0</v>
      </c>
      <c r="F20" s="44">
        <f t="shared" si="1"/>
        <v>187.5</v>
      </c>
      <c r="G20" s="45">
        <f t="shared" si="5"/>
        <v>113.25</v>
      </c>
      <c r="H20" s="46">
        <f t="shared" si="6"/>
        <v>15.1</v>
      </c>
      <c r="I20" s="51">
        <f t="shared" si="7"/>
        <v>582.75</v>
      </c>
      <c r="J20" s="44">
        <f t="shared" si="8"/>
        <v>11.25</v>
      </c>
      <c r="K20" s="44">
        <f t="shared" si="9"/>
        <v>0</v>
      </c>
      <c r="L20" s="48">
        <f t="shared" si="10"/>
        <v>594</v>
      </c>
      <c r="M20" s="46">
        <f t="shared" si="11"/>
        <v>79.2</v>
      </c>
    </row>
    <row r="21" spans="1:13" x14ac:dyDescent="0.2">
      <c r="A21" s="41" t="str">
        <f t="shared" si="2"/>
        <v>JANUARY '11</v>
      </c>
      <c r="B21" s="42">
        <v>40574</v>
      </c>
      <c r="C21" s="50">
        <f t="shared" si="3"/>
        <v>113.25</v>
      </c>
      <c r="D21" s="44">
        <f t="shared" si="4"/>
        <v>13.75</v>
      </c>
      <c r="E21" s="44">
        <f t="shared" si="0"/>
        <v>0</v>
      </c>
      <c r="F21" s="44">
        <f t="shared" si="1"/>
        <v>225</v>
      </c>
      <c r="G21" s="45">
        <f t="shared" si="5"/>
        <v>127</v>
      </c>
      <c r="H21" s="46">
        <f t="shared" si="6"/>
        <v>16.933333333333334</v>
      </c>
      <c r="I21" s="51">
        <f t="shared" si="7"/>
        <v>594</v>
      </c>
      <c r="J21" s="44">
        <f t="shared" si="8"/>
        <v>11.25</v>
      </c>
      <c r="K21" s="44">
        <f t="shared" si="9"/>
        <v>7.5</v>
      </c>
      <c r="L21" s="48">
        <f t="shared" si="10"/>
        <v>597.75</v>
      </c>
      <c r="M21" s="46">
        <f t="shared" si="11"/>
        <v>79.7</v>
      </c>
    </row>
    <row r="22" spans="1:13" x14ac:dyDescent="0.2">
      <c r="A22" s="41" t="str">
        <f t="shared" si="2"/>
        <v>FEBRUARY '11</v>
      </c>
      <c r="B22" s="42">
        <v>40602</v>
      </c>
      <c r="C22" s="50">
        <f t="shared" si="3"/>
        <v>127</v>
      </c>
      <c r="D22" s="44">
        <f t="shared" si="4"/>
        <v>13.75</v>
      </c>
      <c r="E22" s="44">
        <f t="shared" si="0"/>
        <v>0</v>
      </c>
      <c r="F22" s="44">
        <f t="shared" si="1"/>
        <v>225</v>
      </c>
      <c r="G22" s="45">
        <f t="shared" si="5"/>
        <v>140.75</v>
      </c>
      <c r="H22" s="46">
        <f t="shared" si="6"/>
        <v>18.766666666666666</v>
      </c>
      <c r="I22" s="51">
        <f t="shared" si="7"/>
        <v>597.75</v>
      </c>
      <c r="J22" s="44">
        <f t="shared" si="8"/>
        <v>11.25</v>
      </c>
      <c r="K22" s="44">
        <f t="shared" si="9"/>
        <v>0</v>
      </c>
      <c r="L22" s="48">
        <f t="shared" si="10"/>
        <v>609</v>
      </c>
      <c r="M22" s="46">
        <f t="shared" si="11"/>
        <v>81.2</v>
      </c>
    </row>
    <row r="23" spans="1:13" x14ac:dyDescent="0.2">
      <c r="A23" s="41" t="str">
        <f t="shared" si="2"/>
        <v>MARCH '11</v>
      </c>
      <c r="B23" s="42">
        <v>40633</v>
      </c>
      <c r="C23" s="50">
        <f t="shared" si="3"/>
        <v>140.75</v>
      </c>
      <c r="D23" s="44">
        <f t="shared" si="4"/>
        <v>13.75</v>
      </c>
      <c r="E23" s="44">
        <f t="shared" si="0"/>
        <v>0</v>
      </c>
      <c r="F23" s="44">
        <f t="shared" si="1"/>
        <v>225</v>
      </c>
      <c r="G23" s="45">
        <f t="shared" si="5"/>
        <v>154.5</v>
      </c>
      <c r="H23" s="46">
        <f t="shared" si="6"/>
        <v>20.6</v>
      </c>
      <c r="I23" s="51">
        <f t="shared" si="7"/>
        <v>609</v>
      </c>
      <c r="J23" s="44">
        <f t="shared" si="8"/>
        <v>11.25</v>
      </c>
      <c r="K23" s="44">
        <f t="shared" si="9"/>
        <v>0</v>
      </c>
      <c r="L23" s="48">
        <f t="shared" si="10"/>
        <v>620.25</v>
      </c>
      <c r="M23" s="46">
        <f t="shared" si="11"/>
        <v>82.7</v>
      </c>
    </row>
    <row r="24" spans="1:13" x14ac:dyDescent="0.2">
      <c r="A24" s="41" t="str">
        <f t="shared" si="2"/>
        <v>APRIL '11</v>
      </c>
      <c r="B24" s="42">
        <v>40663</v>
      </c>
      <c r="C24" s="50">
        <f t="shared" si="3"/>
        <v>154.5</v>
      </c>
      <c r="D24" s="44">
        <f t="shared" si="4"/>
        <v>13.75</v>
      </c>
      <c r="E24" s="44">
        <f t="shared" si="0"/>
        <v>75</v>
      </c>
      <c r="F24" s="44">
        <f t="shared" si="1"/>
        <v>225</v>
      </c>
      <c r="G24" s="45">
        <f t="shared" si="5"/>
        <v>93.25</v>
      </c>
      <c r="H24" s="46">
        <f t="shared" si="6"/>
        <v>12.433333333333334</v>
      </c>
      <c r="I24" s="51">
        <f t="shared" si="7"/>
        <v>620.25</v>
      </c>
      <c r="J24" s="44">
        <f t="shared" si="8"/>
        <v>11.25</v>
      </c>
      <c r="K24" s="44">
        <f t="shared" si="9"/>
        <v>0</v>
      </c>
      <c r="L24" s="48">
        <f t="shared" si="10"/>
        <v>631.5</v>
      </c>
      <c r="M24" s="46">
        <f t="shared" si="11"/>
        <v>84.2</v>
      </c>
    </row>
    <row r="25" spans="1:13" x14ac:dyDescent="0.2">
      <c r="A25" s="41" t="str">
        <f t="shared" si="2"/>
        <v>MAY '11</v>
      </c>
      <c r="B25" s="42">
        <v>40694</v>
      </c>
      <c r="C25" s="50">
        <f t="shared" si="3"/>
        <v>93.25</v>
      </c>
      <c r="D25" s="44">
        <f t="shared" si="4"/>
        <v>13.75</v>
      </c>
      <c r="E25" s="44">
        <f t="shared" si="0"/>
        <v>0</v>
      </c>
      <c r="F25" s="44">
        <f t="shared" si="1"/>
        <v>225</v>
      </c>
      <c r="G25" s="45">
        <f t="shared" si="5"/>
        <v>107</v>
      </c>
      <c r="H25" s="46">
        <f t="shared" si="6"/>
        <v>14.266666666666667</v>
      </c>
      <c r="I25" s="51">
        <f t="shared" si="7"/>
        <v>631.5</v>
      </c>
      <c r="J25" s="44">
        <f t="shared" si="8"/>
        <v>11.25</v>
      </c>
      <c r="K25" s="44">
        <f t="shared" si="9"/>
        <v>0</v>
      </c>
      <c r="L25" s="48">
        <f t="shared" si="10"/>
        <v>642.75</v>
      </c>
      <c r="M25" s="46">
        <f t="shared" si="11"/>
        <v>85.7</v>
      </c>
    </row>
    <row r="26" spans="1:13" s="49" customFormat="1" ht="13.5" thickBot="1" x14ac:dyDescent="0.25">
      <c r="A26" s="41" t="str">
        <f t="shared" si="2"/>
        <v>JUNE '11</v>
      </c>
      <c r="B26" s="42">
        <v>40724</v>
      </c>
      <c r="C26" s="50">
        <f t="shared" si="3"/>
        <v>107</v>
      </c>
      <c r="D26" s="44">
        <f t="shared" si="4"/>
        <v>13.75</v>
      </c>
      <c r="E26" s="44">
        <f t="shared" si="0"/>
        <v>0</v>
      </c>
      <c r="F26" s="44">
        <f t="shared" si="1"/>
        <v>225</v>
      </c>
      <c r="G26" s="45">
        <f t="shared" si="5"/>
        <v>120.75</v>
      </c>
      <c r="H26" s="46">
        <f t="shared" si="6"/>
        <v>16.100000000000001</v>
      </c>
      <c r="I26" s="51">
        <f t="shared" si="7"/>
        <v>642.75</v>
      </c>
      <c r="J26" s="44">
        <f t="shared" si="8"/>
        <v>11.25</v>
      </c>
      <c r="K26" s="44">
        <f t="shared" si="9"/>
        <v>0</v>
      </c>
      <c r="L26" s="48">
        <f t="shared" si="10"/>
        <v>654</v>
      </c>
      <c r="M26" s="46">
        <f t="shared" si="11"/>
        <v>87.2</v>
      </c>
    </row>
    <row r="27" spans="1:13" ht="14.25" thickTop="1" thickBot="1" x14ac:dyDescent="0.25">
      <c r="A27" s="52" t="s">
        <v>20</v>
      </c>
      <c r="B27" s="53"/>
      <c r="C27" s="100">
        <f>G26</f>
        <v>120.75</v>
      </c>
      <c r="D27" s="54"/>
      <c r="E27" s="54"/>
      <c r="F27" s="54"/>
      <c r="G27" s="55"/>
      <c r="H27" s="56"/>
      <c r="I27" s="100">
        <f t="shared" si="7"/>
        <v>654</v>
      </c>
      <c r="J27" s="54"/>
      <c r="K27" s="54"/>
      <c r="L27" s="57"/>
      <c r="M27" s="56"/>
    </row>
    <row r="28" spans="1:13" s="22" customFormat="1" ht="13.5" thickTop="1" x14ac:dyDescent="0.2">
      <c r="A28" s="71"/>
      <c r="B28" s="72"/>
      <c r="C28" s="73"/>
      <c r="D28" s="58"/>
      <c r="E28" s="58"/>
      <c r="F28" s="58"/>
      <c r="G28" s="59"/>
      <c r="H28" s="60"/>
      <c r="I28" s="74"/>
      <c r="J28" s="58"/>
      <c r="K28" s="58"/>
      <c r="L28" s="61"/>
      <c r="M28" s="60"/>
    </row>
    <row r="29" spans="1:13" ht="13.5" thickBot="1" x14ac:dyDescent="0.25"/>
    <row r="30" spans="1:13" ht="27" thickTop="1" thickBot="1" x14ac:dyDescent="0.25">
      <c r="A30" s="62" t="s">
        <v>38</v>
      </c>
      <c r="B30" s="63" t="s">
        <v>53</v>
      </c>
      <c r="C30" s="62" t="s">
        <v>27</v>
      </c>
      <c r="D30" s="62" t="s">
        <v>52</v>
      </c>
      <c r="E30" s="64" t="s">
        <v>59</v>
      </c>
      <c r="F30" s="64" t="s">
        <v>61</v>
      </c>
      <c r="G30" s="65"/>
      <c r="H30" s="65"/>
    </row>
    <row r="31" spans="1:13" ht="13.5" thickTop="1" x14ac:dyDescent="0.2">
      <c r="A31" s="66" t="s">
        <v>28</v>
      </c>
      <c r="B31" s="67">
        <v>40412</v>
      </c>
      <c r="C31" s="68"/>
      <c r="D31" s="68">
        <v>3</v>
      </c>
      <c r="E31" s="86">
        <f t="shared" ref="E31:E94" si="12">C31+(D31*$K$4)</f>
        <v>22.5</v>
      </c>
      <c r="F31" s="69"/>
      <c r="G31" s="69"/>
      <c r="H31" s="69"/>
      <c r="J31" s="102" t="s">
        <v>21</v>
      </c>
      <c r="K31" s="103"/>
      <c r="L31" s="103"/>
      <c r="M31" s="104"/>
    </row>
    <row r="32" spans="1:13" x14ac:dyDescent="0.2">
      <c r="A32" s="66" t="s">
        <v>69</v>
      </c>
      <c r="B32" s="67">
        <v>40462</v>
      </c>
      <c r="C32" s="68"/>
      <c r="D32" s="68">
        <v>2</v>
      </c>
      <c r="E32" s="86">
        <f t="shared" si="12"/>
        <v>15</v>
      </c>
      <c r="F32" s="69"/>
      <c r="G32" s="69"/>
      <c r="H32" s="69"/>
      <c r="J32" s="105" t="s">
        <v>22</v>
      </c>
      <c r="K32" s="106"/>
      <c r="L32" s="106"/>
      <c r="M32" s="107"/>
    </row>
    <row r="33" spans="1:13" x14ac:dyDescent="0.2">
      <c r="A33" s="66" t="s">
        <v>29</v>
      </c>
      <c r="B33" s="67">
        <v>40560</v>
      </c>
      <c r="C33" s="68"/>
      <c r="D33" s="68">
        <v>1</v>
      </c>
      <c r="E33" s="86">
        <f t="shared" si="12"/>
        <v>7.5</v>
      </c>
      <c r="F33" s="69"/>
      <c r="G33" s="69"/>
      <c r="H33" s="69"/>
      <c r="J33" s="70"/>
    </row>
    <row r="34" spans="1:13" x14ac:dyDescent="0.2">
      <c r="A34" s="66" t="s">
        <v>28</v>
      </c>
      <c r="B34" s="67">
        <v>40650</v>
      </c>
      <c r="C34" s="68"/>
      <c r="D34" s="68">
        <v>10</v>
      </c>
      <c r="E34" s="86">
        <f t="shared" si="12"/>
        <v>75</v>
      </c>
      <c r="F34" s="69"/>
      <c r="G34" s="69"/>
      <c r="H34" s="69"/>
      <c r="J34" s="77" t="s">
        <v>24</v>
      </c>
      <c r="K34" s="78"/>
      <c r="L34" s="78"/>
      <c r="M34" s="79"/>
    </row>
    <row r="35" spans="1:13" x14ac:dyDescent="0.2">
      <c r="A35" s="66"/>
      <c r="B35" s="67"/>
      <c r="C35" s="68"/>
      <c r="D35" s="68"/>
      <c r="E35" s="86">
        <f t="shared" si="12"/>
        <v>0</v>
      </c>
      <c r="F35" s="69"/>
      <c r="G35" s="69"/>
      <c r="H35" s="69"/>
      <c r="J35" s="80" t="s">
        <v>64</v>
      </c>
      <c r="K35" s="81"/>
      <c r="L35" s="81"/>
      <c r="M35" s="82"/>
    </row>
    <row r="36" spans="1:13" x14ac:dyDescent="0.2">
      <c r="A36" s="66"/>
      <c r="B36" s="67"/>
      <c r="C36" s="68"/>
      <c r="D36" s="68"/>
      <c r="E36" s="86">
        <f t="shared" si="12"/>
        <v>0</v>
      </c>
      <c r="F36" s="69"/>
      <c r="G36" s="69"/>
      <c r="H36" s="69"/>
      <c r="J36" s="83" t="s">
        <v>65</v>
      </c>
      <c r="K36" s="84"/>
      <c r="L36" s="84"/>
      <c r="M36" s="85"/>
    </row>
    <row r="37" spans="1:13" x14ac:dyDescent="0.2">
      <c r="A37" s="66"/>
      <c r="B37" s="67"/>
      <c r="C37" s="68"/>
      <c r="D37" s="68"/>
      <c r="E37" s="86">
        <f t="shared" si="12"/>
        <v>0</v>
      </c>
      <c r="F37" s="69"/>
      <c r="G37" s="69"/>
      <c r="H37" s="69"/>
      <c r="J37" s="75"/>
      <c r="K37" s="22"/>
      <c r="L37" s="22"/>
      <c r="M37" s="22"/>
    </row>
    <row r="38" spans="1:13" x14ac:dyDescent="0.2">
      <c r="A38" s="66"/>
      <c r="B38" s="67"/>
      <c r="C38" s="68"/>
      <c r="D38" s="68"/>
      <c r="E38" s="86">
        <f t="shared" si="12"/>
        <v>0</v>
      </c>
      <c r="F38" s="69"/>
      <c r="G38" s="69"/>
      <c r="H38" s="69"/>
    </row>
    <row r="39" spans="1:13" x14ac:dyDescent="0.2">
      <c r="A39" s="66"/>
      <c r="B39" s="67"/>
      <c r="C39" s="68"/>
      <c r="D39" s="68"/>
      <c r="E39" s="86">
        <f t="shared" si="12"/>
        <v>0</v>
      </c>
      <c r="F39" s="69"/>
      <c r="G39" s="69"/>
      <c r="H39" s="69"/>
    </row>
    <row r="40" spans="1:13" x14ac:dyDescent="0.2">
      <c r="A40" s="66"/>
      <c r="B40" s="67"/>
      <c r="C40" s="68"/>
      <c r="D40" s="68"/>
      <c r="E40" s="86">
        <f t="shared" si="12"/>
        <v>0</v>
      </c>
      <c r="F40" s="69"/>
      <c r="G40" s="69"/>
      <c r="H40" s="69"/>
    </row>
    <row r="41" spans="1:13" x14ac:dyDescent="0.2">
      <c r="A41" s="69"/>
      <c r="B41" s="67"/>
      <c r="C41" s="68"/>
      <c r="D41" s="68"/>
      <c r="E41" s="86">
        <f t="shared" si="12"/>
        <v>0</v>
      </c>
      <c r="F41" s="69"/>
      <c r="G41" s="69"/>
      <c r="H41" s="69"/>
    </row>
    <row r="42" spans="1:13" x14ac:dyDescent="0.2">
      <c r="A42" s="69"/>
      <c r="B42" s="67"/>
      <c r="C42" s="68"/>
      <c r="D42" s="68"/>
      <c r="E42" s="86">
        <f t="shared" si="12"/>
        <v>0</v>
      </c>
      <c r="F42" s="69"/>
      <c r="G42" s="69"/>
      <c r="H42" s="69"/>
    </row>
    <row r="43" spans="1:13" x14ac:dyDescent="0.2">
      <c r="A43" s="69"/>
      <c r="B43" s="67"/>
      <c r="C43" s="68"/>
      <c r="D43" s="68"/>
      <c r="E43" s="86">
        <f t="shared" si="12"/>
        <v>0</v>
      </c>
      <c r="F43" s="69"/>
      <c r="G43" s="69"/>
      <c r="H43" s="69"/>
    </row>
    <row r="44" spans="1:13" x14ac:dyDescent="0.2">
      <c r="A44" s="69"/>
      <c r="B44" s="67"/>
      <c r="C44" s="68"/>
      <c r="D44" s="68"/>
      <c r="E44" s="86">
        <f t="shared" si="12"/>
        <v>0</v>
      </c>
      <c r="F44" s="69"/>
      <c r="G44" s="69"/>
      <c r="H44" s="69"/>
    </row>
    <row r="45" spans="1:13" x14ac:dyDescent="0.2">
      <c r="A45" s="69"/>
      <c r="B45" s="67"/>
      <c r="C45" s="68"/>
      <c r="D45" s="68"/>
      <c r="E45" s="86">
        <f t="shared" si="12"/>
        <v>0</v>
      </c>
      <c r="F45" s="69"/>
      <c r="G45" s="69"/>
      <c r="H45" s="69"/>
    </row>
    <row r="46" spans="1:13" x14ac:dyDescent="0.2">
      <c r="A46" s="69"/>
      <c r="B46" s="67"/>
      <c r="C46" s="68"/>
      <c r="D46" s="68"/>
      <c r="E46" s="86">
        <f t="shared" si="12"/>
        <v>0</v>
      </c>
      <c r="F46" s="69"/>
      <c r="G46" s="69"/>
      <c r="H46" s="69"/>
    </row>
    <row r="47" spans="1:13" x14ac:dyDescent="0.2">
      <c r="A47" s="69"/>
      <c r="B47" s="67"/>
      <c r="C47" s="68"/>
      <c r="D47" s="68"/>
      <c r="E47" s="86">
        <f t="shared" si="12"/>
        <v>0</v>
      </c>
      <c r="F47" s="69"/>
      <c r="G47" s="69"/>
      <c r="H47" s="69"/>
    </row>
    <row r="48" spans="1:13" x14ac:dyDescent="0.2">
      <c r="A48" s="69"/>
      <c r="B48" s="67"/>
      <c r="C48" s="68"/>
      <c r="D48" s="68"/>
      <c r="E48" s="86">
        <f t="shared" si="12"/>
        <v>0</v>
      </c>
      <c r="F48" s="69"/>
      <c r="G48" s="69"/>
      <c r="H48" s="69"/>
    </row>
    <row r="49" spans="1:8" x14ac:dyDescent="0.2">
      <c r="A49" s="69"/>
      <c r="B49" s="67"/>
      <c r="C49" s="68"/>
      <c r="D49" s="68"/>
      <c r="E49" s="86">
        <f t="shared" si="12"/>
        <v>0</v>
      </c>
      <c r="F49" s="69"/>
      <c r="G49" s="69"/>
      <c r="H49" s="69"/>
    </row>
    <row r="50" spans="1:8" x14ac:dyDescent="0.2">
      <c r="A50" s="69"/>
      <c r="B50" s="67"/>
      <c r="C50" s="68"/>
      <c r="D50" s="68"/>
      <c r="E50" s="86">
        <f t="shared" si="12"/>
        <v>0</v>
      </c>
      <c r="F50" s="69"/>
      <c r="G50" s="69"/>
      <c r="H50" s="69"/>
    </row>
    <row r="51" spans="1:8" x14ac:dyDescent="0.2">
      <c r="A51" s="69"/>
      <c r="B51" s="67"/>
      <c r="C51" s="68"/>
      <c r="D51" s="68"/>
      <c r="E51" s="86">
        <f t="shared" si="12"/>
        <v>0</v>
      </c>
      <c r="F51" s="69"/>
      <c r="G51" s="69"/>
      <c r="H51" s="69"/>
    </row>
    <row r="52" spans="1:8" x14ac:dyDescent="0.2">
      <c r="A52" s="69"/>
      <c r="B52" s="67"/>
      <c r="C52" s="68"/>
      <c r="D52" s="68"/>
      <c r="E52" s="86">
        <f t="shared" si="12"/>
        <v>0</v>
      </c>
      <c r="F52" s="69"/>
      <c r="G52" s="69"/>
      <c r="H52" s="69"/>
    </row>
    <row r="53" spans="1:8" x14ac:dyDescent="0.2">
      <c r="A53" s="69"/>
      <c r="B53" s="67"/>
      <c r="C53" s="68"/>
      <c r="D53" s="68"/>
      <c r="E53" s="86">
        <f t="shared" si="12"/>
        <v>0</v>
      </c>
      <c r="F53" s="69"/>
      <c r="G53" s="69"/>
      <c r="H53" s="69"/>
    </row>
    <row r="54" spans="1:8" x14ac:dyDescent="0.2">
      <c r="A54" s="69"/>
      <c r="B54" s="67"/>
      <c r="C54" s="68"/>
      <c r="D54" s="68"/>
      <c r="E54" s="86">
        <f t="shared" si="12"/>
        <v>0</v>
      </c>
      <c r="F54" s="69"/>
      <c r="G54" s="69"/>
      <c r="H54" s="69"/>
    </row>
    <row r="55" spans="1:8" x14ac:dyDescent="0.2">
      <c r="A55" s="69"/>
      <c r="B55" s="67"/>
      <c r="C55" s="68"/>
      <c r="D55" s="68"/>
      <c r="E55" s="86">
        <f t="shared" si="12"/>
        <v>0</v>
      </c>
      <c r="F55" s="69"/>
      <c r="G55" s="69"/>
      <c r="H55" s="69"/>
    </row>
    <row r="56" spans="1:8" x14ac:dyDescent="0.2">
      <c r="A56" s="69"/>
      <c r="B56" s="67"/>
      <c r="C56" s="68"/>
      <c r="D56" s="68"/>
      <c r="E56" s="86">
        <f t="shared" si="12"/>
        <v>0</v>
      </c>
      <c r="F56" s="69"/>
      <c r="G56" s="69"/>
      <c r="H56" s="69"/>
    </row>
    <row r="57" spans="1:8" x14ac:dyDescent="0.2">
      <c r="A57" s="69"/>
      <c r="B57" s="67"/>
      <c r="C57" s="68"/>
      <c r="D57" s="68"/>
      <c r="E57" s="86">
        <f t="shared" si="12"/>
        <v>0</v>
      </c>
      <c r="F57" s="69"/>
      <c r="G57" s="69"/>
      <c r="H57" s="69"/>
    </row>
    <row r="58" spans="1:8" x14ac:dyDescent="0.2">
      <c r="A58" s="69"/>
      <c r="B58" s="67"/>
      <c r="C58" s="68"/>
      <c r="D58" s="68"/>
      <c r="E58" s="86">
        <f t="shared" si="12"/>
        <v>0</v>
      </c>
      <c r="F58" s="69"/>
      <c r="G58" s="69"/>
      <c r="H58" s="69"/>
    </row>
    <row r="59" spans="1:8" x14ac:dyDescent="0.2">
      <c r="A59" s="69"/>
      <c r="B59" s="67"/>
      <c r="C59" s="68"/>
      <c r="D59" s="68"/>
      <c r="E59" s="86">
        <f t="shared" si="12"/>
        <v>0</v>
      </c>
      <c r="F59" s="69"/>
      <c r="G59" s="69"/>
      <c r="H59" s="69"/>
    </row>
    <row r="60" spans="1:8" x14ac:dyDescent="0.2">
      <c r="A60" s="69"/>
      <c r="B60" s="67"/>
      <c r="C60" s="68"/>
      <c r="D60" s="68"/>
      <c r="E60" s="86">
        <f t="shared" si="12"/>
        <v>0</v>
      </c>
      <c r="F60" s="69"/>
      <c r="G60" s="69"/>
      <c r="H60" s="69"/>
    </row>
    <row r="61" spans="1:8" x14ac:dyDescent="0.2">
      <c r="A61" s="69"/>
      <c r="B61" s="67"/>
      <c r="C61" s="68"/>
      <c r="D61" s="68"/>
      <c r="E61" s="86">
        <f t="shared" si="12"/>
        <v>0</v>
      </c>
      <c r="F61" s="69"/>
      <c r="G61" s="69"/>
      <c r="H61" s="69"/>
    </row>
    <row r="62" spans="1:8" x14ac:dyDescent="0.2">
      <c r="A62" s="69"/>
      <c r="B62" s="67"/>
      <c r="C62" s="68"/>
      <c r="D62" s="68"/>
      <c r="E62" s="86">
        <f t="shared" si="12"/>
        <v>0</v>
      </c>
      <c r="F62" s="69"/>
      <c r="G62" s="69"/>
      <c r="H62" s="69"/>
    </row>
    <row r="63" spans="1:8" x14ac:dyDescent="0.2">
      <c r="A63" s="69"/>
      <c r="B63" s="67"/>
      <c r="C63" s="68"/>
      <c r="D63" s="68"/>
      <c r="E63" s="86">
        <f t="shared" si="12"/>
        <v>0</v>
      </c>
      <c r="F63" s="69"/>
      <c r="G63" s="69"/>
      <c r="H63" s="69"/>
    </row>
    <row r="64" spans="1:8" x14ac:dyDescent="0.2">
      <c r="A64" s="69"/>
      <c r="B64" s="67"/>
      <c r="C64" s="68"/>
      <c r="D64" s="68"/>
      <c r="E64" s="86">
        <f t="shared" si="12"/>
        <v>0</v>
      </c>
      <c r="F64" s="69"/>
      <c r="G64" s="69"/>
      <c r="H64" s="69"/>
    </row>
    <row r="65" spans="1:8" x14ac:dyDescent="0.2">
      <c r="A65" s="69"/>
      <c r="B65" s="67"/>
      <c r="C65" s="68"/>
      <c r="D65" s="68"/>
      <c r="E65" s="86">
        <f t="shared" si="12"/>
        <v>0</v>
      </c>
      <c r="F65" s="69"/>
      <c r="G65" s="69"/>
      <c r="H65" s="69"/>
    </row>
    <row r="66" spans="1:8" x14ac:dyDescent="0.2">
      <c r="A66" s="69"/>
      <c r="B66" s="67"/>
      <c r="C66" s="68"/>
      <c r="D66" s="68"/>
      <c r="E66" s="86">
        <f t="shared" si="12"/>
        <v>0</v>
      </c>
      <c r="F66" s="69"/>
      <c r="G66" s="69"/>
      <c r="H66" s="69"/>
    </row>
    <row r="67" spans="1:8" x14ac:dyDescent="0.2">
      <c r="A67" s="69"/>
      <c r="B67" s="67"/>
      <c r="C67" s="68"/>
      <c r="D67" s="68"/>
      <c r="E67" s="86">
        <f t="shared" si="12"/>
        <v>0</v>
      </c>
      <c r="F67" s="69"/>
      <c r="G67" s="69"/>
      <c r="H67" s="69"/>
    </row>
    <row r="68" spans="1:8" x14ac:dyDescent="0.2">
      <c r="A68" s="69"/>
      <c r="B68" s="67"/>
      <c r="C68" s="68"/>
      <c r="D68" s="68"/>
      <c r="E68" s="86">
        <f t="shared" si="12"/>
        <v>0</v>
      </c>
      <c r="F68" s="69"/>
      <c r="G68" s="69"/>
      <c r="H68" s="69"/>
    </row>
    <row r="69" spans="1:8" x14ac:dyDescent="0.2">
      <c r="A69" s="69"/>
      <c r="B69" s="67"/>
      <c r="C69" s="68"/>
      <c r="D69" s="68"/>
      <c r="E69" s="86">
        <f t="shared" si="12"/>
        <v>0</v>
      </c>
      <c r="F69" s="69"/>
      <c r="G69" s="69"/>
      <c r="H69" s="69"/>
    </row>
    <row r="70" spans="1:8" x14ac:dyDescent="0.2">
      <c r="A70" s="69"/>
      <c r="B70" s="67"/>
      <c r="C70" s="68"/>
      <c r="D70" s="68"/>
      <c r="E70" s="86">
        <f t="shared" si="12"/>
        <v>0</v>
      </c>
      <c r="F70" s="69"/>
      <c r="G70" s="69"/>
      <c r="H70" s="69"/>
    </row>
    <row r="71" spans="1:8" x14ac:dyDescent="0.2">
      <c r="A71" s="69"/>
      <c r="B71" s="67"/>
      <c r="C71" s="68"/>
      <c r="D71" s="68"/>
      <c r="E71" s="86">
        <f t="shared" si="12"/>
        <v>0</v>
      </c>
      <c r="F71" s="69"/>
      <c r="G71" s="69"/>
      <c r="H71" s="69"/>
    </row>
    <row r="72" spans="1:8" x14ac:dyDescent="0.2">
      <c r="A72" s="69"/>
      <c r="B72" s="67"/>
      <c r="C72" s="68"/>
      <c r="D72" s="68"/>
      <c r="E72" s="86">
        <f t="shared" si="12"/>
        <v>0</v>
      </c>
      <c r="F72" s="69"/>
      <c r="G72" s="69"/>
      <c r="H72" s="69"/>
    </row>
    <row r="73" spans="1:8" x14ac:dyDescent="0.2">
      <c r="A73" s="69"/>
      <c r="B73" s="67"/>
      <c r="C73" s="68"/>
      <c r="D73" s="68"/>
      <c r="E73" s="86">
        <f t="shared" si="12"/>
        <v>0</v>
      </c>
      <c r="F73" s="69"/>
      <c r="G73" s="69"/>
      <c r="H73" s="69"/>
    </row>
    <row r="74" spans="1:8" x14ac:dyDescent="0.2">
      <c r="A74" s="69"/>
      <c r="B74" s="67"/>
      <c r="C74" s="68"/>
      <c r="D74" s="68"/>
      <c r="E74" s="86">
        <f t="shared" si="12"/>
        <v>0</v>
      </c>
      <c r="F74" s="69"/>
      <c r="G74" s="69"/>
      <c r="H74" s="69"/>
    </row>
    <row r="75" spans="1:8" x14ac:dyDescent="0.2">
      <c r="A75" s="69"/>
      <c r="B75" s="67"/>
      <c r="C75" s="68"/>
      <c r="D75" s="68"/>
      <c r="E75" s="86">
        <f t="shared" si="12"/>
        <v>0</v>
      </c>
      <c r="F75" s="69"/>
      <c r="G75" s="69"/>
      <c r="H75" s="69"/>
    </row>
    <row r="76" spans="1:8" x14ac:dyDescent="0.2">
      <c r="A76" s="69"/>
      <c r="B76" s="67"/>
      <c r="C76" s="68"/>
      <c r="D76" s="68"/>
      <c r="E76" s="86">
        <f t="shared" si="12"/>
        <v>0</v>
      </c>
      <c r="F76" s="69"/>
      <c r="G76" s="69"/>
      <c r="H76" s="69"/>
    </row>
    <row r="77" spans="1:8" x14ac:dyDescent="0.2">
      <c r="A77" s="69"/>
      <c r="B77" s="67"/>
      <c r="C77" s="68"/>
      <c r="D77" s="68"/>
      <c r="E77" s="86">
        <f t="shared" si="12"/>
        <v>0</v>
      </c>
      <c r="F77" s="69"/>
      <c r="G77" s="69"/>
      <c r="H77" s="69"/>
    </row>
    <row r="78" spans="1:8" x14ac:dyDescent="0.2">
      <c r="A78" s="69"/>
      <c r="B78" s="67"/>
      <c r="C78" s="68"/>
      <c r="D78" s="68"/>
      <c r="E78" s="86">
        <f t="shared" si="12"/>
        <v>0</v>
      </c>
      <c r="F78" s="69"/>
      <c r="G78" s="69"/>
      <c r="H78" s="69"/>
    </row>
    <row r="79" spans="1:8" x14ac:dyDescent="0.2">
      <c r="A79" s="69"/>
      <c r="B79" s="67"/>
      <c r="C79" s="68"/>
      <c r="D79" s="68"/>
      <c r="E79" s="86">
        <f t="shared" si="12"/>
        <v>0</v>
      </c>
      <c r="F79" s="69"/>
      <c r="G79" s="69"/>
      <c r="H79" s="69"/>
    </row>
    <row r="80" spans="1:8" x14ac:dyDescent="0.2">
      <c r="A80" s="69"/>
      <c r="B80" s="67"/>
      <c r="C80" s="68"/>
      <c r="D80" s="68"/>
      <c r="E80" s="86">
        <f t="shared" si="12"/>
        <v>0</v>
      </c>
      <c r="F80" s="69"/>
      <c r="G80" s="69"/>
      <c r="H80" s="69"/>
    </row>
    <row r="81" spans="1:8" x14ac:dyDescent="0.2">
      <c r="A81" s="69"/>
      <c r="B81" s="67"/>
      <c r="C81" s="68"/>
      <c r="D81" s="68"/>
      <c r="E81" s="86">
        <f t="shared" si="12"/>
        <v>0</v>
      </c>
      <c r="F81" s="69"/>
      <c r="G81" s="69"/>
      <c r="H81" s="69"/>
    </row>
    <row r="82" spans="1:8" x14ac:dyDescent="0.2">
      <c r="A82" s="69"/>
      <c r="B82" s="67"/>
      <c r="C82" s="68"/>
      <c r="D82" s="68"/>
      <c r="E82" s="86">
        <f t="shared" si="12"/>
        <v>0</v>
      </c>
      <c r="F82" s="69"/>
      <c r="G82" s="69"/>
      <c r="H82" s="69"/>
    </row>
    <row r="83" spans="1:8" x14ac:dyDescent="0.2">
      <c r="A83" s="69"/>
      <c r="B83" s="67"/>
      <c r="C83" s="68"/>
      <c r="D83" s="68"/>
      <c r="E83" s="86">
        <f t="shared" si="12"/>
        <v>0</v>
      </c>
      <c r="F83" s="69"/>
      <c r="G83" s="69"/>
      <c r="H83" s="69"/>
    </row>
    <row r="84" spans="1:8" x14ac:dyDescent="0.2">
      <c r="A84" s="69"/>
      <c r="B84" s="67"/>
      <c r="C84" s="68"/>
      <c r="D84" s="68"/>
      <c r="E84" s="86">
        <f t="shared" si="12"/>
        <v>0</v>
      </c>
      <c r="F84" s="69"/>
      <c r="G84" s="69"/>
      <c r="H84" s="69"/>
    </row>
    <row r="85" spans="1:8" x14ac:dyDescent="0.2">
      <c r="A85" s="69"/>
      <c r="B85" s="67"/>
      <c r="C85" s="68"/>
      <c r="D85" s="68"/>
      <c r="E85" s="86">
        <f t="shared" si="12"/>
        <v>0</v>
      </c>
      <c r="F85" s="69"/>
      <c r="G85" s="69"/>
      <c r="H85" s="69"/>
    </row>
    <row r="86" spans="1:8" x14ac:dyDescent="0.2">
      <c r="A86" s="69"/>
      <c r="B86" s="67"/>
      <c r="C86" s="68"/>
      <c r="D86" s="68"/>
      <c r="E86" s="86">
        <f t="shared" si="12"/>
        <v>0</v>
      </c>
      <c r="F86" s="69"/>
      <c r="G86" s="69"/>
      <c r="H86" s="69"/>
    </row>
    <row r="87" spans="1:8" x14ac:dyDescent="0.2">
      <c r="A87" s="69"/>
      <c r="B87" s="67"/>
      <c r="C87" s="68"/>
      <c r="D87" s="68"/>
      <c r="E87" s="86">
        <f t="shared" si="12"/>
        <v>0</v>
      </c>
      <c r="F87" s="69"/>
      <c r="G87" s="69"/>
      <c r="H87" s="69"/>
    </row>
    <row r="88" spans="1:8" x14ac:dyDescent="0.2">
      <c r="A88" s="69"/>
      <c r="B88" s="67"/>
      <c r="C88" s="68"/>
      <c r="D88" s="68"/>
      <c r="E88" s="86">
        <f t="shared" si="12"/>
        <v>0</v>
      </c>
      <c r="F88" s="69"/>
      <c r="G88" s="69"/>
      <c r="H88" s="69"/>
    </row>
    <row r="89" spans="1:8" x14ac:dyDescent="0.2">
      <c r="A89" s="69"/>
      <c r="B89" s="67"/>
      <c r="C89" s="68"/>
      <c r="D89" s="68"/>
      <c r="E89" s="86">
        <f t="shared" si="12"/>
        <v>0</v>
      </c>
      <c r="F89" s="69"/>
      <c r="G89" s="69"/>
      <c r="H89" s="69"/>
    </row>
    <row r="90" spans="1:8" x14ac:dyDescent="0.2">
      <c r="A90" s="69"/>
      <c r="B90" s="67"/>
      <c r="C90" s="68"/>
      <c r="D90" s="68"/>
      <c r="E90" s="86">
        <f t="shared" si="12"/>
        <v>0</v>
      </c>
      <c r="F90" s="69"/>
      <c r="G90" s="69"/>
      <c r="H90" s="69"/>
    </row>
    <row r="91" spans="1:8" x14ac:dyDescent="0.2">
      <c r="A91" s="69"/>
      <c r="B91" s="67"/>
      <c r="C91" s="68"/>
      <c r="D91" s="68"/>
      <c r="E91" s="86">
        <f t="shared" si="12"/>
        <v>0</v>
      </c>
      <c r="F91" s="69"/>
      <c r="G91" s="69"/>
      <c r="H91" s="69"/>
    </row>
    <row r="92" spans="1:8" x14ac:dyDescent="0.2">
      <c r="A92" s="69"/>
      <c r="B92" s="67"/>
      <c r="C92" s="68"/>
      <c r="D92" s="68"/>
      <c r="E92" s="86">
        <f t="shared" si="12"/>
        <v>0</v>
      </c>
      <c r="F92" s="69"/>
      <c r="G92" s="69"/>
      <c r="H92" s="69"/>
    </row>
    <row r="93" spans="1:8" x14ac:dyDescent="0.2">
      <c r="A93" s="69"/>
      <c r="B93" s="67"/>
      <c r="C93" s="68"/>
      <c r="D93" s="68"/>
      <c r="E93" s="86">
        <f t="shared" si="12"/>
        <v>0</v>
      </c>
      <c r="F93" s="69"/>
      <c r="G93" s="69"/>
      <c r="H93" s="69"/>
    </row>
    <row r="94" spans="1:8" x14ac:dyDescent="0.2">
      <c r="A94" s="69"/>
      <c r="B94" s="67"/>
      <c r="C94" s="68"/>
      <c r="D94" s="68"/>
      <c r="E94" s="86">
        <f t="shared" si="12"/>
        <v>0</v>
      </c>
      <c r="F94" s="69"/>
      <c r="G94" s="69"/>
      <c r="H94" s="69"/>
    </row>
    <row r="95" spans="1:8" x14ac:dyDescent="0.2">
      <c r="A95" s="69"/>
      <c r="B95" s="67"/>
      <c r="C95" s="68"/>
      <c r="D95" s="68"/>
      <c r="E95" s="86">
        <f t="shared" ref="E95:E100" si="13">C95+(D95*$K$4)</f>
        <v>0</v>
      </c>
      <c r="F95" s="69"/>
      <c r="G95" s="69"/>
      <c r="H95" s="69"/>
    </row>
    <row r="96" spans="1:8" x14ac:dyDescent="0.2">
      <c r="A96" s="69"/>
      <c r="B96" s="67"/>
      <c r="C96" s="68"/>
      <c r="D96" s="68"/>
      <c r="E96" s="86">
        <f t="shared" si="13"/>
        <v>0</v>
      </c>
      <c r="F96" s="69"/>
      <c r="G96" s="69"/>
      <c r="H96" s="69"/>
    </row>
    <row r="97" spans="1:8" x14ac:dyDescent="0.2">
      <c r="A97" s="69"/>
      <c r="B97" s="67"/>
      <c r="C97" s="68"/>
      <c r="D97" s="68"/>
      <c r="E97" s="86">
        <f t="shared" si="13"/>
        <v>0</v>
      </c>
      <c r="F97" s="69"/>
      <c r="G97" s="69"/>
      <c r="H97" s="69"/>
    </row>
    <row r="98" spans="1:8" x14ac:dyDescent="0.2">
      <c r="A98" s="69"/>
      <c r="B98" s="67"/>
      <c r="C98" s="68"/>
      <c r="D98" s="68"/>
      <c r="E98" s="86">
        <f t="shared" si="13"/>
        <v>0</v>
      </c>
      <c r="F98" s="69"/>
      <c r="G98" s="69"/>
      <c r="H98" s="69"/>
    </row>
    <row r="99" spans="1:8" x14ac:dyDescent="0.2">
      <c r="A99" s="69"/>
      <c r="B99" s="67"/>
      <c r="C99" s="68"/>
      <c r="D99" s="68"/>
      <c r="E99" s="86">
        <f t="shared" si="13"/>
        <v>0</v>
      </c>
      <c r="F99" s="69"/>
      <c r="G99" s="69"/>
      <c r="H99" s="69"/>
    </row>
    <row r="100" spans="1:8" x14ac:dyDescent="0.2">
      <c r="A100" s="69"/>
      <c r="B100" s="67"/>
      <c r="C100" s="68"/>
      <c r="D100" s="68"/>
      <c r="E100" s="86">
        <f t="shared" si="13"/>
        <v>0</v>
      </c>
      <c r="F100" s="69"/>
      <c r="G100" s="69"/>
      <c r="H100" s="69"/>
    </row>
  </sheetData>
  <mergeCells count="4">
    <mergeCell ref="D2:G2"/>
    <mergeCell ref="D3:G3"/>
    <mergeCell ref="C13:H13"/>
    <mergeCell ref="I13:M13"/>
  </mergeCells>
  <conditionalFormatting sqref="G15:G26">
    <cfRule type="expression" dxfId="40" priority="6">
      <formula>TODAY()&gt;B15</formula>
    </cfRule>
  </conditionalFormatting>
  <conditionalFormatting sqref="H15:H26">
    <cfRule type="expression" dxfId="39" priority="5">
      <formula>TODAY()&gt;B15</formula>
    </cfRule>
  </conditionalFormatting>
  <conditionalFormatting sqref="L15:L26">
    <cfRule type="expression" dxfId="38" priority="4">
      <formula>TODAY()&gt;B15</formula>
    </cfRule>
  </conditionalFormatting>
  <conditionalFormatting sqref="M15:M26">
    <cfRule type="expression" dxfId="37" priority="3">
      <formula>TODAY()&gt;B15</formula>
    </cfRule>
  </conditionalFormatting>
  <conditionalFormatting sqref="D15:D26">
    <cfRule type="expression" dxfId="36" priority="2">
      <formula>TODAY()&gt;B15</formula>
    </cfRule>
  </conditionalFormatting>
  <conditionalFormatting sqref="J15:J26">
    <cfRule type="expression" dxfId="35" priority="1">
      <formula>TODAY()&gt;B15</formula>
    </cfRule>
  </conditionalFormatting>
  <dataValidations count="3">
    <dataValidation allowBlank="1" showInputMessage="1" showErrorMessage="1" prompt="Add sick leave balance from last year." sqref="I15"/>
    <dataValidation allowBlank="1" showInputMessage="1" showErrorMessage="1" prompt="Add vacation balance from last year." sqref="C15"/>
    <dataValidation type="list" showInputMessage="1" showErrorMessage="1" sqref="A31:A100">
      <formula1>Leave_codes</formula1>
    </dataValidation>
  </dataValidations>
  <pageMargins left="0.75" right="0.75" top="1" bottom="1" header="0.5" footer="0.5"/>
  <pageSetup scale="88" orientation="landscape" r:id="rId1"/>
  <headerFooter alignWithMargins="0">
    <oddHeader>&amp;C&amp;"Times New Roman,Bold"&amp;14VACATION and SICK LEAVE RECORD</oddHeader>
    <oddFooter>&amp;LUpdated:  &amp;D&amp;R&amp;F</oddFooter>
  </headerFooter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C15" sqref="C15"/>
    </sheetView>
  </sheetViews>
  <sheetFormatPr defaultColWidth="17.7109375" defaultRowHeight="12.75" x14ac:dyDescent="0.2"/>
  <cols>
    <col min="1" max="1" width="15.7109375" style="14" customWidth="1"/>
    <col min="2" max="2" width="10.140625" style="24" customWidth="1"/>
    <col min="3" max="3" width="9.42578125" style="14" customWidth="1"/>
    <col min="4" max="4" width="9.85546875" style="14" customWidth="1"/>
    <col min="5" max="5" width="9.5703125" style="14" customWidth="1"/>
    <col min="6" max="6" width="12.7109375" style="14" customWidth="1"/>
    <col min="7" max="7" width="9.5703125" style="14" customWidth="1"/>
    <col min="8" max="8" width="10.7109375" style="14" customWidth="1"/>
    <col min="9" max="9" width="12.5703125" style="14" customWidth="1"/>
    <col min="10" max="10" width="9.85546875" style="14" customWidth="1"/>
    <col min="11" max="12" width="9.140625" style="14" customWidth="1"/>
    <col min="13" max="13" width="9.5703125" style="14" customWidth="1"/>
    <col min="14" max="16384" width="17.7109375" style="14"/>
  </cols>
  <sheetData>
    <row r="1" spans="1:13" x14ac:dyDescent="0.2">
      <c r="A1" s="12"/>
      <c r="B1" s="13"/>
      <c r="C1" s="12"/>
    </row>
    <row r="2" spans="1:13" x14ac:dyDescent="0.2">
      <c r="A2" s="15" t="s">
        <v>5</v>
      </c>
      <c r="B2" s="16"/>
      <c r="D2" s="115" t="str">
        <f>'initial year 2005-2006'!D2</f>
        <v>Luke Warm</v>
      </c>
      <c r="E2" s="115"/>
      <c r="F2" s="115"/>
      <c r="G2" s="115"/>
      <c r="I2" s="15" t="s">
        <v>18</v>
      </c>
      <c r="K2" s="76" t="str">
        <f>TEXT(DATE(YEAR(B15),MONTH(B15),1),"m/d/yy")&amp;" - "&amp;TEXT(B26,"m/d/yy")</f>
        <v>7/1/09 - 6/30/10</v>
      </c>
      <c r="L2" s="76"/>
    </row>
    <row r="3" spans="1:13" x14ac:dyDescent="0.2">
      <c r="A3" s="17" t="s">
        <v>6</v>
      </c>
      <c r="B3" s="18"/>
      <c r="D3" s="115" t="str">
        <f>'initial year 2005-2006'!D3</f>
        <v>Chemistry &amp; Biochemistry</v>
      </c>
      <c r="E3" s="115"/>
      <c r="F3" s="115"/>
      <c r="G3" s="115"/>
      <c r="I3" s="15" t="s">
        <v>19</v>
      </c>
      <c r="K3" s="19">
        <f>'initial year 2005-2006'!K3</f>
        <v>1</v>
      </c>
    </row>
    <row r="4" spans="1:13" x14ac:dyDescent="0.2">
      <c r="A4" s="15" t="s">
        <v>16</v>
      </c>
      <c r="B4" s="16"/>
      <c r="D4" s="20">
        <f>'initial year 2005-2006'!D4</f>
        <v>38718</v>
      </c>
      <c r="E4" s="21"/>
      <c r="F4" s="22"/>
      <c r="G4" s="22"/>
      <c r="I4" s="15" t="s">
        <v>23</v>
      </c>
      <c r="K4" s="23">
        <f>'initial year 2005-2006'!K4</f>
        <v>7.5</v>
      </c>
    </row>
    <row r="5" spans="1:13" x14ac:dyDescent="0.2">
      <c r="F5" s="25"/>
    </row>
    <row r="6" spans="1:13" x14ac:dyDescent="0.2">
      <c r="A6" s="15" t="s">
        <v>17</v>
      </c>
      <c r="D6" s="22">
        <f ca="1">IF(D4="",0,DATEDIF(D4,TODAY(),"Y"))</f>
        <v>6</v>
      </c>
      <c r="I6" s="26" t="s">
        <v>62</v>
      </c>
      <c r="J6" s="27" t="s">
        <v>52</v>
      </c>
      <c r="K6" s="27" t="s">
        <v>27</v>
      </c>
      <c r="M6" s="27" t="s">
        <v>31</v>
      </c>
    </row>
    <row r="7" spans="1:13" hidden="1" x14ac:dyDescent="0.2">
      <c r="A7" s="15" t="s">
        <v>0</v>
      </c>
      <c r="B7" s="16"/>
      <c r="H7" s="28"/>
      <c r="I7" s="15" t="s">
        <v>13</v>
      </c>
    </row>
    <row r="8" spans="1:13" x14ac:dyDescent="0.2">
      <c r="A8" s="15" t="s">
        <v>11</v>
      </c>
      <c r="D8" s="22">
        <f ca="1">VLOOKUP(D6,accumulation,2,TRUE)</f>
        <v>30</v>
      </c>
      <c r="E8" s="29" t="str">
        <f ca="1">$K$4*D8&amp;" hrs. ("&amp;$K$4&amp;" hr work day)"</f>
        <v>225 hrs. (7.5 hr work day)</v>
      </c>
      <c r="F8" s="25"/>
      <c r="H8" s="28"/>
      <c r="I8" s="15" t="s">
        <v>14</v>
      </c>
      <c r="J8" s="30">
        <f>$M$8/12</f>
        <v>1.8333333333333333</v>
      </c>
      <c r="K8" s="30">
        <f>J8*$K$4</f>
        <v>13.75</v>
      </c>
      <c r="M8" s="14">
        <v>22</v>
      </c>
    </row>
    <row r="9" spans="1:13" x14ac:dyDescent="0.2">
      <c r="A9" s="15" t="s">
        <v>12</v>
      </c>
      <c r="B9" s="16"/>
      <c r="D9" s="14">
        <v>120</v>
      </c>
      <c r="E9" s="29" t="str">
        <f>$K$4*D9&amp;" hrs. ("&amp;$K$4&amp;" hr work day)"</f>
        <v>900 hrs. (7.5 hr work day)</v>
      </c>
      <c r="F9" s="25"/>
      <c r="H9" s="28"/>
      <c r="I9" s="15" t="s">
        <v>15</v>
      </c>
      <c r="J9" s="30">
        <f>$M$9/12</f>
        <v>1.5</v>
      </c>
      <c r="K9" s="30">
        <f>J9*$K$4</f>
        <v>11.25</v>
      </c>
      <c r="M9" s="14">
        <v>18</v>
      </c>
    </row>
    <row r="10" spans="1:13" hidden="1" x14ac:dyDescent="0.2">
      <c r="A10" s="15" t="s">
        <v>1</v>
      </c>
      <c r="B10" s="16"/>
      <c r="D10" s="12"/>
      <c r="H10" s="28"/>
      <c r="I10" s="28"/>
    </row>
    <row r="11" spans="1:13" hidden="1" x14ac:dyDescent="0.2">
      <c r="A11" s="15" t="s">
        <v>2</v>
      </c>
      <c r="B11" s="16"/>
      <c r="D11" s="12"/>
      <c r="H11" s="28"/>
      <c r="I11" s="28"/>
    </row>
    <row r="12" spans="1:13" ht="13.5" thickBot="1" x14ac:dyDescent="0.25">
      <c r="A12" s="15"/>
      <c r="B12" s="16"/>
      <c r="D12" s="28"/>
      <c r="H12" s="28"/>
      <c r="I12" s="28"/>
    </row>
    <row r="13" spans="1:13" s="33" customFormat="1" ht="18" customHeight="1" thickTop="1" thickBot="1" x14ac:dyDescent="0.25">
      <c r="A13" s="31"/>
      <c r="B13" s="32"/>
      <c r="C13" s="116" t="s">
        <v>3</v>
      </c>
      <c r="D13" s="117"/>
      <c r="E13" s="117"/>
      <c r="F13" s="117"/>
      <c r="G13" s="117"/>
      <c r="H13" s="118"/>
      <c r="I13" s="119" t="s">
        <v>4</v>
      </c>
      <c r="J13" s="120"/>
      <c r="K13" s="120"/>
      <c r="L13" s="120"/>
      <c r="M13" s="121"/>
    </row>
    <row r="14" spans="1:13" ht="57" customHeight="1" thickTop="1" thickBot="1" x14ac:dyDescent="0.25">
      <c r="A14" s="34"/>
      <c r="B14" s="35" t="s">
        <v>54</v>
      </c>
      <c r="C14" s="36" t="s">
        <v>55</v>
      </c>
      <c r="D14" s="37" t="s">
        <v>7</v>
      </c>
      <c r="E14" s="37" t="s">
        <v>8</v>
      </c>
      <c r="F14" s="38" t="s">
        <v>58</v>
      </c>
      <c r="G14" s="38" t="s">
        <v>57</v>
      </c>
      <c r="H14" s="39" t="s">
        <v>56</v>
      </c>
      <c r="I14" s="40" t="s">
        <v>55</v>
      </c>
      <c r="J14" s="37" t="s">
        <v>7</v>
      </c>
      <c r="K14" s="37" t="s">
        <v>8</v>
      </c>
      <c r="L14" s="38" t="s">
        <v>57</v>
      </c>
      <c r="M14" s="39" t="s">
        <v>56</v>
      </c>
    </row>
    <row r="15" spans="1:13" s="49" customFormat="1" ht="13.5" thickTop="1" x14ac:dyDescent="0.2">
      <c r="A15" s="41" t="str">
        <f>UPPER(TEXT(B15,"mmmm")&amp;" '"&amp;TEXT(B15,"yy"))</f>
        <v>JULY '09</v>
      </c>
      <c r="B15" s="42">
        <v>40025</v>
      </c>
      <c r="C15" s="43">
        <f>'2008-2009'!C27</f>
        <v>40.5</v>
      </c>
      <c r="D15" s="44">
        <f>$K$3*$K$8</f>
        <v>13.75</v>
      </c>
      <c r="E15" s="44">
        <f t="shared" ref="E15:E26" si="0">SUMPRODUCT(($A$31:$A$100="vacation")*(MONTH($B$31:$B$100)=MONTH(B15))*$E$31:$E$100)</f>
        <v>15</v>
      </c>
      <c r="F15" s="44">
        <f t="shared" ref="F15:F26" si="1">$K$3*$K$4*VLOOKUP(DATEDIF($D$4,B15,"Y"),accumulation,2,TRUE)</f>
        <v>187.5</v>
      </c>
      <c r="G15" s="45">
        <f>MIN(F15,(C15+D15-E15))</f>
        <v>39.25</v>
      </c>
      <c r="H15" s="46">
        <f>IF(G15=0,0,(G15/$K$4))</f>
        <v>5.2333333333333334</v>
      </c>
      <c r="I15" s="47">
        <f>'2008-2009'!I27</f>
        <v>415</v>
      </c>
      <c r="J15" s="44">
        <f>$K$3*$K$9</f>
        <v>11.25</v>
      </c>
      <c r="K15" s="44">
        <f>SUMPRODUCT(($A$31:$A$100="sick leave")*(MONTH($B$31:$B$100)=MONTH(B15))*$E$31:$E$100)</f>
        <v>0</v>
      </c>
      <c r="L15" s="48">
        <f>MIN($K$3*$K$4*$D$9,(I15+J15-K15))</f>
        <v>426.25</v>
      </c>
      <c r="M15" s="46">
        <f>IF(L15=0,0,(L15/$K$4))</f>
        <v>56.833333333333336</v>
      </c>
    </row>
    <row r="16" spans="1:13" x14ac:dyDescent="0.2">
      <c r="A16" s="41" t="str">
        <f t="shared" ref="A16:A26" si="2">UPPER(TEXT(B16,"mmmm")&amp;" '"&amp;TEXT(B16,"yy"))</f>
        <v>AUGUST '09</v>
      </c>
      <c r="B16" s="42">
        <v>40056</v>
      </c>
      <c r="C16" s="50">
        <f t="shared" ref="C16:C26" si="3">G15</f>
        <v>39.25</v>
      </c>
      <c r="D16" s="44">
        <f t="shared" ref="D16:D26" si="4">$K$3*$K$8</f>
        <v>13.75</v>
      </c>
      <c r="E16" s="44">
        <f t="shared" si="0"/>
        <v>0</v>
      </c>
      <c r="F16" s="44">
        <f t="shared" si="1"/>
        <v>187.5</v>
      </c>
      <c r="G16" s="45">
        <f t="shared" ref="G16:G26" si="5">MIN(F16,(C16+D16-E16))</f>
        <v>53</v>
      </c>
      <c r="H16" s="46">
        <f t="shared" ref="H16:H26" si="6">IF(G16=0,0,(G16/$K$4))</f>
        <v>7.0666666666666664</v>
      </c>
      <c r="I16" s="51">
        <f t="shared" ref="I16:I27" si="7">L15</f>
        <v>426.25</v>
      </c>
      <c r="J16" s="44">
        <f t="shared" ref="J16:J26" si="8">$K$3*$K$9</f>
        <v>11.25</v>
      </c>
      <c r="K16" s="44">
        <f t="shared" ref="K16:K26" si="9">SUMPRODUCT(($A$31:$A$100="sick leave")*(MONTH($B$31:$B$100)=MONTH(B16))*$E$31:$E$100)</f>
        <v>0</v>
      </c>
      <c r="L16" s="48">
        <f t="shared" ref="L16:L26" si="10">MIN($K$3*$K$4*$D$9,(I16+J16-K16))</f>
        <v>437.5</v>
      </c>
      <c r="M16" s="46">
        <f t="shared" ref="M16:M26" si="11">IF(L16=0,0,(L16/$K$4))</f>
        <v>58.333333333333336</v>
      </c>
    </row>
    <row r="17" spans="1:13" x14ac:dyDescent="0.2">
      <c r="A17" s="41" t="str">
        <f t="shared" si="2"/>
        <v>SEPTEMBER '09</v>
      </c>
      <c r="B17" s="42">
        <v>40086</v>
      </c>
      <c r="C17" s="50">
        <f t="shared" si="3"/>
        <v>53</v>
      </c>
      <c r="D17" s="44">
        <f t="shared" si="4"/>
        <v>13.75</v>
      </c>
      <c r="E17" s="44">
        <f t="shared" si="0"/>
        <v>13.5</v>
      </c>
      <c r="F17" s="44">
        <f t="shared" si="1"/>
        <v>187.5</v>
      </c>
      <c r="G17" s="45">
        <f t="shared" si="5"/>
        <v>53.25</v>
      </c>
      <c r="H17" s="46">
        <f t="shared" si="6"/>
        <v>7.1</v>
      </c>
      <c r="I17" s="51">
        <f t="shared" si="7"/>
        <v>437.5</v>
      </c>
      <c r="J17" s="44">
        <f t="shared" si="8"/>
        <v>11.25</v>
      </c>
      <c r="K17" s="44">
        <f t="shared" si="9"/>
        <v>0</v>
      </c>
      <c r="L17" s="48">
        <f t="shared" si="10"/>
        <v>448.75</v>
      </c>
      <c r="M17" s="46">
        <f t="shared" si="11"/>
        <v>59.833333333333336</v>
      </c>
    </row>
    <row r="18" spans="1:13" x14ac:dyDescent="0.2">
      <c r="A18" s="41" t="str">
        <f t="shared" si="2"/>
        <v>OCTOBER '09</v>
      </c>
      <c r="B18" s="42">
        <v>40117</v>
      </c>
      <c r="C18" s="50">
        <f t="shared" si="3"/>
        <v>53.25</v>
      </c>
      <c r="D18" s="44">
        <f t="shared" si="4"/>
        <v>13.75</v>
      </c>
      <c r="E18" s="44">
        <f t="shared" si="0"/>
        <v>15</v>
      </c>
      <c r="F18" s="44">
        <f t="shared" si="1"/>
        <v>187.5</v>
      </c>
      <c r="G18" s="45">
        <f t="shared" si="5"/>
        <v>52</v>
      </c>
      <c r="H18" s="46">
        <f t="shared" si="6"/>
        <v>6.9333333333333336</v>
      </c>
      <c r="I18" s="51">
        <f t="shared" si="7"/>
        <v>448.75</v>
      </c>
      <c r="J18" s="44">
        <f t="shared" si="8"/>
        <v>11.25</v>
      </c>
      <c r="K18" s="44">
        <f t="shared" si="9"/>
        <v>0</v>
      </c>
      <c r="L18" s="48">
        <f t="shared" si="10"/>
        <v>460</v>
      </c>
      <c r="M18" s="46">
        <f t="shared" si="11"/>
        <v>61.333333333333336</v>
      </c>
    </row>
    <row r="19" spans="1:13" x14ac:dyDescent="0.2">
      <c r="A19" s="41" t="str">
        <f t="shared" si="2"/>
        <v>NOVEMBER '09</v>
      </c>
      <c r="B19" s="42">
        <v>40147</v>
      </c>
      <c r="C19" s="50">
        <f t="shared" si="3"/>
        <v>52</v>
      </c>
      <c r="D19" s="44">
        <f t="shared" si="4"/>
        <v>13.75</v>
      </c>
      <c r="E19" s="44">
        <f t="shared" si="0"/>
        <v>7.5</v>
      </c>
      <c r="F19" s="44">
        <f t="shared" si="1"/>
        <v>187.5</v>
      </c>
      <c r="G19" s="45">
        <f t="shared" si="5"/>
        <v>58.25</v>
      </c>
      <c r="H19" s="46">
        <f t="shared" si="6"/>
        <v>7.7666666666666666</v>
      </c>
      <c r="I19" s="51">
        <f t="shared" si="7"/>
        <v>460</v>
      </c>
      <c r="J19" s="44">
        <f t="shared" si="8"/>
        <v>11.25</v>
      </c>
      <c r="K19" s="44">
        <f t="shared" si="9"/>
        <v>0</v>
      </c>
      <c r="L19" s="48">
        <f t="shared" si="10"/>
        <v>471.25</v>
      </c>
      <c r="M19" s="46">
        <f t="shared" si="11"/>
        <v>62.833333333333336</v>
      </c>
    </row>
    <row r="20" spans="1:13" x14ac:dyDescent="0.2">
      <c r="A20" s="41" t="str">
        <f t="shared" si="2"/>
        <v>DECEMBER '09</v>
      </c>
      <c r="B20" s="42">
        <v>40178</v>
      </c>
      <c r="C20" s="50">
        <f t="shared" si="3"/>
        <v>58.25</v>
      </c>
      <c r="D20" s="44">
        <f t="shared" si="4"/>
        <v>13.75</v>
      </c>
      <c r="E20" s="44">
        <f t="shared" si="0"/>
        <v>3.75</v>
      </c>
      <c r="F20" s="44">
        <f t="shared" si="1"/>
        <v>187.5</v>
      </c>
      <c r="G20" s="45">
        <f t="shared" si="5"/>
        <v>68.25</v>
      </c>
      <c r="H20" s="46">
        <f t="shared" si="6"/>
        <v>9.1</v>
      </c>
      <c r="I20" s="51">
        <f t="shared" si="7"/>
        <v>471.25</v>
      </c>
      <c r="J20" s="44">
        <f t="shared" si="8"/>
        <v>11.25</v>
      </c>
      <c r="K20" s="44">
        <f t="shared" si="9"/>
        <v>0</v>
      </c>
      <c r="L20" s="48">
        <f t="shared" si="10"/>
        <v>482.5</v>
      </c>
      <c r="M20" s="46">
        <f t="shared" si="11"/>
        <v>64.333333333333329</v>
      </c>
    </row>
    <row r="21" spans="1:13" x14ac:dyDescent="0.2">
      <c r="A21" s="41" t="str">
        <f t="shared" si="2"/>
        <v>JANUARY '10</v>
      </c>
      <c r="B21" s="42">
        <v>40209</v>
      </c>
      <c r="C21" s="50">
        <f t="shared" si="3"/>
        <v>68.25</v>
      </c>
      <c r="D21" s="44">
        <f t="shared" si="4"/>
        <v>13.75</v>
      </c>
      <c r="E21" s="44">
        <f t="shared" si="0"/>
        <v>0</v>
      </c>
      <c r="F21" s="44">
        <f t="shared" si="1"/>
        <v>187.5</v>
      </c>
      <c r="G21" s="45">
        <f t="shared" si="5"/>
        <v>82</v>
      </c>
      <c r="H21" s="46">
        <f t="shared" si="6"/>
        <v>10.933333333333334</v>
      </c>
      <c r="I21" s="51">
        <f t="shared" si="7"/>
        <v>482.5</v>
      </c>
      <c r="J21" s="44">
        <f t="shared" si="8"/>
        <v>11.25</v>
      </c>
      <c r="K21" s="44">
        <f t="shared" si="9"/>
        <v>17</v>
      </c>
      <c r="L21" s="48">
        <f t="shared" si="10"/>
        <v>476.75</v>
      </c>
      <c r="M21" s="46">
        <f t="shared" si="11"/>
        <v>63.56666666666667</v>
      </c>
    </row>
    <row r="22" spans="1:13" x14ac:dyDescent="0.2">
      <c r="A22" s="41" t="str">
        <f t="shared" si="2"/>
        <v>FEBRUARY '10</v>
      </c>
      <c r="B22" s="42">
        <v>40237</v>
      </c>
      <c r="C22" s="50">
        <f t="shared" si="3"/>
        <v>82</v>
      </c>
      <c r="D22" s="44">
        <f t="shared" si="4"/>
        <v>13.75</v>
      </c>
      <c r="E22" s="44">
        <f t="shared" si="0"/>
        <v>7.5</v>
      </c>
      <c r="F22" s="44">
        <f t="shared" si="1"/>
        <v>187.5</v>
      </c>
      <c r="G22" s="45">
        <f t="shared" si="5"/>
        <v>88.25</v>
      </c>
      <c r="H22" s="46">
        <f t="shared" si="6"/>
        <v>11.766666666666667</v>
      </c>
      <c r="I22" s="51">
        <f t="shared" si="7"/>
        <v>476.75</v>
      </c>
      <c r="J22" s="44">
        <f t="shared" si="8"/>
        <v>11.25</v>
      </c>
      <c r="K22" s="44">
        <f t="shared" si="9"/>
        <v>0</v>
      </c>
      <c r="L22" s="48">
        <f t="shared" si="10"/>
        <v>488</v>
      </c>
      <c r="M22" s="46">
        <f t="shared" si="11"/>
        <v>65.066666666666663</v>
      </c>
    </row>
    <row r="23" spans="1:13" x14ac:dyDescent="0.2">
      <c r="A23" s="41" t="str">
        <f t="shared" si="2"/>
        <v>MARCH '10</v>
      </c>
      <c r="B23" s="42">
        <v>40268</v>
      </c>
      <c r="C23" s="50">
        <f t="shared" si="3"/>
        <v>88.25</v>
      </c>
      <c r="D23" s="44">
        <f t="shared" si="4"/>
        <v>13.75</v>
      </c>
      <c r="E23" s="44">
        <f t="shared" si="0"/>
        <v>7.5</v>
      </c>
      <c r="F23" s="44">
        <f t="shared" si="1"/>
        <v>187.5</v>
      </c>
      <c r="G23" s="45">
        <f t="shared" si="5"/>
        <v>94.5</v>
      </c>
      <c r="H23" s="46">
        <f t="shared" si="6"/>
        <v>12.6</v>
      </c>
      <c r="I23" s="51">
        <f t="shared" si="7"/>
        <v>488</v>
      </c>
      <c r="J23" s="44">
        <f t="shared" si="8"/>
        <v>11.25</v>
      </c>
      <c r="K23" s="44">
        <f t="shared" si="9"/>
        <v>6.5</v>
      </c>
      <c r="L23" s="48">
        <f t="shared" si="10"/>
        <v>492.75</v>
      </c>
      <c r="M23" s="46">
        <f t="shared" si="11"/>
        <v>65.7</v>
      </c>
    </row>
    <row r="24" spans="1:13" x14ac:dyDescent="0.2">
      <c r="A24" s="41" t="str">
        <f t="shared" si="2"/>
        <v>APRIL '10</v>
      </c>
      <c r="B24" s="42">
        <v>40298</v>
      </c>
      <c r="C24" s="50">
        <f t="shared" si="3"/>
        <v>94.5</v>
      </c>
      <c r="D24" s="44">
        <f t="shared" si="4"/>
        <v>13.75</v>
      </c>
      <c r="E24" s="44">
        <f t="shared" si="0"/>
        <v>30</v>
      </c>
      <c r="F24" s="44">
        <f t="shared" si="1"/>
        <v>187.5</v>
      </c>
      <c r="G24" s="45">
        <f t="shared" si="5"/>
        <v>78.25</v>
      </c>
      <c r="H24" s="46">
        <f t="shared" si="6"/>
        <v>10.433333333333334</v>
      </c>
      <c r="I24" s="51">
        <f t="shared" si="7"/>
        <v>492.75</v>
      </c>
      <c r="J24" s="44">
        <f t="shared" si="8"/>
        <v>11.25</v>
      </c>
      <c r="K24" s="44">
        <f t="shared" si="9"/>
        <v>0</v>
      </c>
      <c r="L24" s="48">
        <f t="shared" si="10"/>
        <v>504</v>
      </c>
      <c r="M24" s="46">
        <f t="shared" si="11"/>
        <v>67.2</v>
      </c>
    </row>
    <row r="25" spans="1:13" x14ac:dyDescent="0.2">
      <c r="A25" s="41" t="str">
        <f t="shared" si="2"/>
        <v>MAY '10</v>
      </c>
      <c r="B25" s="42">
        <v>40329</v>
      </c>
      <c r="C25" s="50">
        <f t="shared" si="3"/>
        <v>78.25</v>
      </c>
      <c r="D25" s="44">
        <f t="shared" si="4"/>
        <v>13.75</v>
      </c>
      <c r="E25" s="44">
        <f t="shared" si="0"/>
        <v>15</v>
      </c>
      <c r="F25" s="44">
        <f t="shared" si="1"/>
        <v>187.5</v>
      </c>
      <c r="G25" s="45">
        <f t="shared" si="5"/>
        <v>77</v>
      </c>
      <c r="H25" s="46">
        <f t="shared" si="6"/>
        <v>10.266666666666667</v>
      </c>
      <c r="I25" s="51">
        <f t="shared" si="7"/>
        <v>504</v>
      </c>
      <c r="J25" s="44">
        <f t="shared" si="8"/>
        <v>11.25</v>
      </c>
      <c r="K25" s="44">
        <f t="shared" si="9"/>
        <v>0</v>
      </c>
      <c r="L25" s="48">
        <f t="shared" si="10"/>
        <v>515.25</v>
      </c>
      <c r="M25" s="46">
        <f t="shared" si="11"/>
        <v>68.7</v>
      </c>
    </row>
    <row r="26" spans="1:13" s="49" customFormat="1" ht="13.5" thickBot="1" x14ac:dyDescent="0.25">
      <c r="A26" s="41" t="str">
        <f t="shared" si="2"/>
        <v>JUNE '10</v>
      </c>
      <c r="B26" s="42">
        <v>40359</v>
      </c>
      <c r="C26" s="50">
        <f t="shared" si="3"/>
        <v>77</v>
      </c>
      <c r="D26" s="44">
        <f t="shared" si="4"/>
        <v>13.75</v>
      </c>
      <c r="E26" s="44">
        <f t="shared" si="0"/>
        <v>37.5</v>
      </c>
      <c r="F26" s="44">
        <f t="shared" si="1"/>
        <v>187.5</v>
      </c>
      <c r="G26" s="45">
        <f t="shared" si="5"/>
        <v>53.25</v>
      </c>
      <c r="H26" s="46">
        <f t="shared" si="6"/>
        <v>7.1</v>
      </c>
      <c r="I26" s="51">
        <f t="shared" si="7"/>
        <v>515.25</v>
      </c>
      <c r="J26" s="44">
        <f t="shared" si="8"/>
        <v>11.25</v>
      </c>
      <c r="K26" s="44">
        <f t="shared" si="9"/>
        <v>0</v>
      </c>
      <c r="L26" s="48">
        <f t="shared" si="10"/>
        <v>526.5</v>
      </c>
      <c r="M26" s="46">
        <f t="shared" si="11"/>
        <v>70.2</v>
      </c>
    </row>
    <row r="27" spans="1:13" ht="14.25" thickTop="1" thickBot="1" x14ac:dyDescent="0.25">
      <c r="A27" s="52" t="s">
        <v>20</v>
      </c>
      <c r="B27" s="53"/>
      <c r="C27" s="100">
        <f>G26</f>
        <v>53.25</v>
      </c>
      <c r="D27" s="54"/>
      <c r="E27" s="54"/>
      <c r="F27" s="54"/>
      <c r="G27" s="55"/>
      <c r="H27" s="56"/>
      <c r="I27" s="100">
        <f t="shared" si="7"/>
        <v>526.5</v>
      </c>
      <c r="J27" s="54"/>
      <c r="K27" s="54"/>
      <c r="L27" s="57"/>
      <c r="M27" s="56"/>
    </row>
    <row r="28" spans="1:13" s="22" customFormat="1" ht="13.5" thickTop="1" x14ac:dyDescent="0.2">
      <c r="A28" s="71"/>
      <c r="B28" s="72"/>
      <c r="C28" s="73"/>
      <c r="D28" s="58"/>
      <c r="E28" s="58"/>
      <c r="F28" s="58"/>
      <c r="G28" s="59"/>
      <c r="H28" s="60"/>
      <c r="I28" s="74"/>
      <c r="J28" s="58"/>
      <c r="K28" s="58"/>
      <c r="L28" s="61"/>
      <c r="M28" s="60"/>
    </row>
    <row r="29" spans="1:13" ht="13.5" thickBot="1" x14ac:dyDescent="0.25"/>
    <row r="30" spans="1:13" ht="27" thickTop="1" thickBot="1" x14ac:dyDescent="0.25">
      <c r="A30" s="62" t="s">
        <v>38</v>
      </c>
      <c r="B30" s="63" t="s">
        <v>53</v>
      </c>
      <c r="C30" s="62" t="s">
        <v>27</v>
      </c>
      <c r="D30" s="62" t="s">
        <v>52</v>
      </c>
      <c r="E30" s="64" t="s">
        <v>59</v>
      </c>
      <c r="F30" s="64" t="s">
        <v>61</v>
      </c>
      <c r="G30" s="65"/>
      <c r="H30" s="65"/>
    </row>
    <row r="31" spans="1:13" ht="13.5" thickTop="1" x14ac:dyDescent="0.2">
      <c r="A31" s="66" t="s">
        <v>28</v>
      </c>
      <c r="B31" s="67">
        <v>39995</v>
      </c>
      <c r="C31" s="68"/>
      <c r="D31" s="68">
        <v>2</v>
      </c>
      <c r="E31" s="86">
        <f t="shared" ref="E31:E94" si="12">C31+(D31*$K$4)</f>
        <v>15</v>
      </c>
      <c r="F31" s="69"/>
      <c r="G31" s="69"/>
      <c r="H31" s="69"/>
      <c r="J31" s="102" t="s">
        <v>21</v>
      </c>
      <c r="K31" s="103"/>
      <c r="L31" s="103"/>
      <c r="M31" s="104"/>
    </row>
    <row r="32" spans="1:13" x14ac:dyDescent="0.2">
      <c r="A32" s="66" t="s">
        <v>28</v>
      </c>
      <c r="B32" s="67">
        <v>40071</v>
      </c>
      <c r="C32" s="68">
        <v>6</v>
      </c>
      <c r="D32" s="68"/>
      <c r="E32" s="86">
        <f t="shared" si="12"/>
        <v>6</v>
      </c>
      <c r="F32" s="69"/>
      <c r="G32" s="69"/>
      <c r="H32" s="69"/>
      <c r="J32" s="105" t="s">
        <v>22</v>
      </c>
      <c r="K32" s="106"/>
      <c r="L32" s="106"/>
      <c r="M32" s="107"/>
    </row>
    <row r="33" spans="1:13" x14ac:dyDescent="0.2">
      <c r="A33" s="66" t="s">
        <v>28</v>
      </c>
      <c r="B33" s="67">
        <v>40072</v>
      </c>
      <c r="C33" s="68"/>
      <c r="D33" s="68">
        <v>1</v>
      </c>
      <c r="E33" s="86">
        <f t="shared" si="12"/>
        <v>7.5</v>
      </c>
      <c r="F33" s="69"/>
      <c r="G33" s="69"/>
      <c r="H33" s="69"/>
      <c r="J33" s="70"/>
    </row>
    <row r="34" spans="1:13" x14ac:dyDescent="0.2">
      <c r="A34" s="66" t="s">
        <v>28</v>
      </c>
      <c r="B34" s="67">
        <v>40105</v>
      </c>
      <c r="C34" s="68"/>
      <c r="D34" s="68">
        <v>2</v>
      </c>
      <c r="E34" s="86">
        <f t="shared" si="12"/>
        <v>15</v>
      </c>
      <c r="F34" s="69"/>
      <c r="G34" s="69"/>
      <c r="H34" s="69"/>
      <c r="J34" s="77" t="s">
        <v>24</v>
      </c>
      <c r="K34" s="78"/>
      <c r="L34" s="78"/>
      <c r="M34" s="79"/>
    </row>
    <row r="35" spans="1:13" x14ac:dyDescent="0.2">
      <c r="A35" s="66" t="s">
        <v>28</v>
      </c>
      <c r="B35" s="67">
        <v>40141</v>
      </c>
      <c r="C35" s="68"/>
      <c r="D35" s="68">
        <v>1</v>
      </c>
      <c r="E35" s="86">
        <f t="shared" si="12"/>
        <v>7.5</v>
      </c>
      <c r="F35" s="69"/>
      <c r="G35" s="69"/>
      <c r="H35" s="69"/>
      <c r="J35" s="80" t="s">
        <v>64</v>
      </c>
      <c r="K35" s="81"/>
      <c r="L35" s="81"/>
      <c r="M35" s="82"/>
    </row>
    <row r="36" spans="1:13" x14ac:dyDescent="0.2">
      <c r="A36" s="66" t="s">
        <v>29</v>
      </c>
      <c r="B36" s="67">
        <v>40190</v>
      </c>
      <c r="C36" s="68">
        <v>17</v>
      </c>
      <c r="D36" s="68"/>
      <c r="E36" s="86">
        <f t="shared" si="12"/>
        <v>17</v>
      </c>
      <c r="F36" s="69"/>
      <c r="G36" s="69"/>
      <c r="H36" s="69"/>
      <c r="J36" s="83" t="s">
        <v>65</v>
      </c>
      <c r="K36" s="84"/>
      <c r="L36" s="84"/>
      <c r="M36" s="85"/>
    </row>
    <row r="37" spans="1:13" x14ac:dyDescent="0.2">
      <c r="A37" s="66" t="s">
        <v>28</v>
      </c>
      <c r="B37" s="67">
        <v>40170</v>
      </c>
      <c r="C37" s="68">
        <v>3.75</v>
      </c>
      <c r="D37" s="68"/>
      <c r="E37" s="86">
        <f t="shared" si="12"/>
        <v>3.75</v>
      </c>
      <c r="F37" s="69"/>
      <c r="G37" s="69"/>
      <c r="H37" s="69"/>
      <c r="J37" s="75"/>
      <c r="K37" s="22"/>
      <c r="L37" s="22"/>
      <c r="M37" s="22"/>
    </row>
    <row r="38" spans="1:13" x14ac:dyDescent="0.2">
      <c r="A38" s="66" t="s">
        <v>29</v>
      </c>
      <c r="B38" s="67">
        <v>40249</v>
      </c>
      <c r="C38" s="68">
        <v>4</v>
      </c>
      <c r="D38" s="68"/>
      <c r="E38" s="86">
        <f t="shared" si="12"/>
        <v>4</v>
      </c>
      <c r="F38" s="69"/>
      <c r="G38" s="69"/>
      <c r="H38" s="69"/>
    </row>
    <row r="39" spans="1:13" x14ac:dyDescent="0.2">
      <c r="A39" s="66" t="s">
        <v>28</v>
      </c>
      <c r="B39" s="67">
        <v>40223</v>
      </c>
      <c r="C39" s="68"/>
      <c r="D39" s="68">
        <v>1</v>
      </c>
      <c r="E39" s="86">
        <f t="shared" si="12"/>
        <v>7.5</v>
      </c>
      <c r="F39" s="69"/>
      <c r="G39" s="69"/>
      <c r="H39" s="69"/>
    </row>
    <row r="40" spans="1:13" x14ac:dyDescent="0.2">
      <c r="A40" s="66" t="s">
        <v>28</v>
      </c>
      <c r="B40" s="67">
        <v>40249</v>
      </c>
      <c r="C40" s="68"/>
      <c r="D40" s="68">
        <v>1</v>
      </c>
      <c r="E40" s="86">
        <f t="shared" si="12"/>
        <v>7.5</v>
      </c>
      <c r="F40" s="69"/>
      <c r="G40" s="69"/>
      <c r="H40" s="69"/>
    </row>
    <row r="41" spans="1:13" x14ac:dyDescent="0.2">
      <c r="A41" s="69" t="s">
        <v>29</v>
      </c>
      <c r="B41" s="67">
        <v>40259</v>
      </c>
      <c r="C41" s="68">
        <v>2.5</v>
      </c>
      <c r="D41" s="68"/>
      <c r="E41" s="86">
        <f t="shared" si="12"/>
        <v>2.5</v>
      </c>
      <c r="F41" s="69"/>
      <c r="G41" s="69"/>
      <c r="H41" s="69"/>
    </row>
    <row r="42" spans="1:13" x14ac:dyDescent="0.2">
      <c r="A42" s="69" t="s">
        <v>28</v>
      </c>
      <c r="B42" s="67">
        <v>40301</v>
      </c>
      <c r="C42" s="68"/>
      <c r="D42" s="68">
        <v>2</v>
      </c>
      <c r="E42" s="86">
        <f t="shared" si="12"/>
        <v>15</v>
      </c>
      <c r="F42" s="69"/>
      <c r="G42" s="69"/>
      <c r="H42" s="69"/>
    </row>
    <row r="43" spans="1:13" x14ac:dyDescent="0.2">
      <c r="A43" s="69" t="s">
        <v>28</v>
      </c>
      <c r="B43" s="67">
        <v>40339</v>
      </c>
      <c r="C43" s="68"/>
      <c r="D43" s="68">
        <v>5</v>
      </c>
      <c r="E43" s="86">
        <f t="shared" si="12"/>
        <v>37.5</v>
      </c>
      <c r="F43" s="69"/>
      <c r="G43" s="69"/>
      <c r="H43" s="69"/>
    </row>
    <row r="44" spans="1:13" x14ac:dyDescent="0.2">
      <c r="A44" s="69" t="s">
        <v>28</v>
      </c>
      <c r="B44" s="67">
        <v>40271</v>
      </c>
      <c r="C44" s="68"/>
      <c r="D44" s="68">
        <v>4</v>
      </c>
      <c r="E44" s="86">
        <f t="shared" si="12"/>
        <v>30</v>
      </c>
      <c r="F44" s="69"/>
      <c r="G44" s="69"/>
      <c r="H44" s="69"/>
    </row>
    <row r="45" spans="1:13" x14ac:dyDescent="0.2">
      <c r="A45" s="69"/>
      <c r="B45" s="67"/>
      <c r="C45" s="68"/>
      <c r="D45" s="68"/>
      <c r="E45" s="86">
        <f t="shared" si="12"/>
        <v>0</v>
      </c>
      <c r="F45" s="69"/>
      <c r="G45" s="69"/>
      <c r="H45" s="69"/>
    </row>
    <row r="46" spans="1:13" x14ac:dyDescent="0.2">
      <c r="A46" s="69"/>
      <c r="B46" s="67"/>
      <c r="C46" s="68"/>
      <c r="D46" s="68"/>
      <c r="E46" s="86">
        <f t="shared" si="12"/>
        <v>0</v>
      </c>
      <c r="F46" s="69"/>
      <c r="G46" s="69"/>
      <c r="H46" s="69"/>
    </row>
    <row r="47" spans="1:13" x14ac:dyDescent="0.2">
      <c r="A47" s="69"/>
      <c r="B47" s="67"/>
      <c r="C47" s="68"/>
      <c r="D47" s="68"/>
      <c r="E47" s="86">
        <f t="shared" si="12"/>
        <v>0</v>
      </c>
      <c r="F47" s="69"/>
      <c r="G47" s="69"/>
      <c r="H47" s="69"/>
    </row>
    <row r="48" spans="1:13" x14ac:dyDescent="0.2">
      <c r="A48" s="69"/>
      <c r="B48" s="67"/>
      <c r="C48" s="68"/>
      <c r="D48" s="68"/>
      <c r="E48" s="86">
        <f t="shared" si="12"/>
        <v>0</v>
      </c>
      <c r="F48" s="69"/>
      <c r="G48" s="69"/>
      <c r="H48" s="69"/>
    </row>
    <row r="49" spans="1:8" x14ac:dyDescent="0.2">
      <c r="A49" s="69"/>
      <c r="B49" s="67"/>
      <c r="C49" s="68"/>
      <c r="D49" s="68"/>
      <c r="E49" s="86">
        <f t="shared" si="12"/>
        <v>0</v>
      </c>
      <c r="F49" s="69"/>
      <c r="G49" s="69"/>
      <c r="H49" s="69"/>
    </row>
    <row r="50" spans="1:8" x14ac:dyDescent="0.2">
      <c r="A50" s="69"/>
      <c r="B50" s="67"/>
      <c r="C50" s="68"/>
      <c r="D50" s="68"/>
      <c r="E50" s="86">
        <f t="shared" si="12"/>
        <v>0</v>
      </c>
      <c r="F50" s="69"/>
      <c r="G50" s="69"/>
      <c r="H50" s="69"/>
    </row>
    <row r="51" spans="1:8" x14ac:dyDescent="0.2">
      <c r="A51" s="69"/>
      <c r="B51" s="67"/>
      <c r="C51" s="68"/>
      <c r="D51" s="68"/>
      <c r="E51" s="86">
        <f t="shared" si="12"/>
        <v>0</v>
      </c>
      <c r="F51" s="69"/>
      <c r="G51" s="69"/>
      <c r="H51" s="69"/>
    </row>
    <row r="52" spans="1:8" x14ac:dyDescent="0.2">
      <c r="A52" s="69"/>
      <c r="B52" s="67"/>
      <c r="C52" s="68"/>
      <c r="D52" s="68"/>
      <c r="E52" s="86">
        <f t="shared" si="12"/>
        <v>0</v>
      </c>
      <c r="F52" s="69"/>
      <c r="G52" s="69"/>
      <c r="H52" s="69"/>
    </row>
    <row r="53" spans="1:8" x14ac:dyDescent="0.2">
      <c r="A53" s="69"/>
      <c r="B53" s="67"/>
      <c r="C53" s="68"/>
      <c r="D53" s="68"/>
      <c r="E53" s="86">
        <f t="shared" si="12"/>
        <v>0</v>
      </c>
      <c r="F53" s="69"/>
      <c r="G53" s="69"/>
      <c r="H53" s="69"/>
    </row>
    <row r="54" spans="1:8" x14ac:dyDescent="0.2">
      <c r="A54" s="69"/>
      <c r="B54" s="67"/>
      <c r="C54" s="68"/>
      <c r="D54" s="68"/>
      <c r="E54" s="86">
        <f t="shared" si="12"/>
        <v>0</v>
      </c>
      <c r="F54" s="69"/>
      <c r="G54" s="69"/>
      <c r="H54" s="69"/>
    </row>
    <row r="55" spans="1:8" x14ac:dyDescent="0.2">
      <c r="A55" s="69"/>
      <c r="B55" s="67"/>
      <c r="C55" s="68"/>
      <c r="D55" s="68"/>
      <c r="E55" s="86">
        <f t="shared" si="12"/>
        <v>0</v>
      </c>
      <c r="F55" s="69"/>
      <c r="G55" s="69"/>
      <c r="H55" s="69"/>
    </row>
    <row r="56" spans="1:8" x14ac:dyDescent="0.2">
      <c r="A56" s="69"/>
      <c r="B56" s="67"/>
      <c r="C56" s="68"/>
      <c r="D56" s="68"/>
      <c r="E56" s="86">
        <f t="shared" si="12"/>
        <v>0</v>
      </c>
      <c r="F56" s="69"/>
      <c r="G56" s="69"/>
      <c r="H56" s="69"/>
    </row>
    <row r="57" spans="1:8" x14ac:dyDescent="0.2">
      <c r="A57" s="69"/>
      <c r="B57" s="67"/>
      <c r="C57" s="68"/>
      <c r="D57" s="68"/>
      <c r="E57" s="86">
        <f t="shared" si="12"/>
        <v>0</v>
      </c>
      <c r="F57" s="69"/>
      <c r="G57" s="69"/>
      <c r="H57" s="69"/>
    </row>
    <row r="58" spans="1:8" x14ac:dyDescent="0.2">
      <c r="A58" s="69"/>
      <c r="B58" s="67"/>
      <c r="C58" s="68"/>
      <c r="D58" s="68"/>
      <c r="E58" s="86">
        <f t="shared" si="12"/>
        <v>0</v>
      </c>
      <c r="F58" s="69"/>
      <c r="G58" s="69"/>
      <c r="H58" s="69"/>
    </row>
    <row r="59" spans="1:8" x14ac:dyDescent="0.2">
      <c r="A59" s="69"/>
      <c r="B59" s="67"/>
      <c r="C59" s="68"/>
      <c r="D59" s="68"/>
      <c r="E59" s="86">
        <f t="shared" si="12"/>
        <v>0</v>
      </c>
      <c r="F59" s="69"/>
      <c r="G59" s="69"/>
      <c r="H59" s="69"/>
    </row>
    <row r="60" spans="1:8" x14ac:dyDescent="0.2">
      <c r="A60" s="69"/>
      <c r="B60" s="67"/>
      <c r="C60" s="68"/>
      <c r="D60" s="68"/>
      <c r="E60" s="86">
        <f t="shared" si="12"/>
        <v>0</v>
      </c>
      <c r="F60" s="69"/>
      <c r="G60" s="69"/>
      <c r="H60" s="69"/>
    </row>
    <row r="61" spans="1:8" x14ac:dyDescent="0.2">
      <c r="A61" s="69"/>
      <c r="B61" s="67"/>
      <c r="C61" s="68"/>
      <c r="D61" s="68"/>
      <c r="E61" s="86">
        <f t="shared" si="12"/>
        <v>0</v>
      </c>
      <c r="F61" s="69"/>
      <c r="G61" s="69"/>
      <c r="H61" s="69"/>
    </row>
    <row r="62" spans="1:8" x14ac:dyDescent="0.2">
      <c r="A62" s="69"/>
      <c r="B62" s="67"/>
      <c r="C62" s="68"/>
      <c r="D62" s="68"/>
      <c r="E62" s="86">
        <f t="shared" si="12"/>
        <v>0</v>
      </c>
      <c r="F62" s="69"/>
      <c r="G62" s="69"/>
      <c r="H62" s="69"/>
    </row>
    <row r="63" spans="1:8" x14ac:dyDescent="0.2">
      <c r="A63" s="69"/>
      <c r="B63" s="67"/>
      <c r="C63" s="68"/>
      <c r="D63" s="68"/>
      <c r="E63" s="86">
        <f t="shared" si="12"/>
        <v>0</v>
      </c>
      <c r="F63" s="69"/>
      <c r="G63" s="69"/>
      <c r="H63" s="69"/>
    </row>
    <row r="64" spans="1:8" x14ac:dyDescent="0.2">
      <c r="A64" s="69"/>
      <c r="B64" s="67"/>
      <c r="C64" s="68"/>
      <c r="D64" s="68"/>
      <c r="E64" s="86">
        <f t="shared" si="12"/>
        <v>0</v>
      </c>
      <c r="F64" s="69"/>
      <c r="G64" s="69"/>
      <c r="H64" s="69"/>
    </row>
    <row r="65" spans="1:8" x14ac:dyDescent="0.2">
      <c r="A65" s="69"/>
      <c r="B65" s="67"/>
      <c r="C65" s="68"/>
      <c r="D65" s="68"/>
      <c r="E65" s="86">
        <f t="shared" si="12"/>
        <v>0</v>
      </c>
      <c r="F65" s="69"/>
      <c r="G65" s="69"/>
      <c r="H65" s="69"/>
    </row>
    <row r="66" spans="1:8" x14ac:dyDescent="0.2">
      <c r="A66" s="69"/>
      <c r="B66" s="67"/>
      <c r="C66" s="68"/>
      <c r="D66" s="68"/>
      <c r="E66" s="86">
        <f t="shared" si="12"/>
        <v>0</v>
      </c>
      <c r="F66" s="69"/>
      <c r="G66" s="69"/>
      <c r="H66" s="69"/>
    </row>
    <row r="67" spans="1:8" x14ac:dyDescent="0.2">
      <c r="A67" s="69"/>
      <c r="B67" s="67"/>
      <c r="C67" s="68"/>
      <c r="D67" s="68"/>
      <c r="E67" s="86">
        <f t="shared" si="12"/>
        <v>0</v>
      </c>
      <c r="F67" s="69"/>
      <c r="G67" s="69"/>
      <c r="H67" s="69"/>
    </row>
    <row r="68" spans="1:8" x14ac:dyDescent="0.2">
      <c r="A68" s="69"/>
      <c r="B68" s="67"/>
      <c r="C68" s="68"/>
      <c r="D68" s="68"/>
      <c r="E68" s="86">
        <f t="shared" si="12"/>
        <v>0</v>
      </c>
      <c r="F68" s="69"/>
      <c r="G68" s="69"/>
      <c r="H68" s="69"/>
    </row>
    <row r="69" spans="1:8" x14ac:dyDescent="0.2">
      <c r="A69" s="69"/>
      <c r="B69" s="67"/>
      <c r="C69" s="68"/>
      <c r="D69" s="68"/>
      <c r="E69" s="86">
        <f t="shared" si="12"/>
        <v>0</v>
      </c>
      <c r="F69" s="69"/>
      <c r="G69" s="69"/>
      <c r="H69" s="69"/>
    </row>
    <row r="70" spans="1:8" x14ac:dyDescent="0.2">
      <c r="A70" s="69"/>
      <c r="B70" s="67"/>
      <c r="C70" s="68"/>
      <c r="D70" s="68"/>
      <c r="E70" s="86">
        <f t="shared" si="12"/>
        <v>0</v>
      </c>
      <c r="F70" s="69"/>
      <c r="G70" s="69"/>
      <c r="H70" s="69"/>
    </row>
    <row r="71" spans="1:8" x14ac:dyDescent="0.2">
      <c r="A71" s="69"/>
      <c r="B71" s="67"/>
      <c r="C71" s="68"/>
      <c r="D71" s="68"/>
      <c r="E71" s="86">
        <f t="shared" si="12"/>
        <v>0</v>
      </c>
      <c r="F71" s="69"/>
      <c r="G71" s="69"/>
      <c r="H71" s="69"/>
    </row>
    <row r="72" spans="1:8" x14ac:dyDescent="0.2">
      <c r="A72" s="69"/>
      <c r="B72" s="67"/>
      <c r="C72" s="68"/>
      <c r="D72" s="68"/>
      <c r="E72" s="86">
        <f t="shared" si="12"/>
        <v>0</v>
      </c>
      <c r="F72" s="69"/>
      <c r="G72" s="69"/>
      <c r="H72" s="69"/>
    </row>
    <row r="73" spans="1:8" x14ac:dyDescent="0.2">
      <c r="A73" s="69"/>
      <c r="B73" s="67"/>
      <c r="C73" s="68"/>
      <c r="D73" s="68"/>
      <c r="E73" s="86">
        <f t="shared" si="12"/>
        <v>0</v>
      </c>
      <c r="F73" s="69"/>
      <c r="G73" s="69"/>
      <c r="H73" s="69"/>
    </row>
    <row r="74" spans="1:8" x14ac:dyDescent="0.2">
      <c r="A74" s="69"/>
      <c r="B74" s="67"/>
      <c r="C74" s="68"/>
      <c r="D74" s="68"/>
      <c r="E74" s="86">
        <f t="shared" si="12"/>
        <v>0</v>
      </c>
      <c r="F74" s="69"/>
      <c r="G74" s="69"/>
      <c r="H74" s="69"/>
    </row>
    <row r="75" spans="1:8" x14ac:dyDescent="0.2">
      <c r="A75" s="69"/>
      <c r="B75" s="67"/>
      <c r="C75" s="68"/>
      <c r="D75" s="68"/>
      <c r="E75" s="86">
        <f t="shared" si="12"/>
        <v>0</v>
      </c>
      <c r="F75" s="69"/>
      <c r="G75" s="69"/>
      <c r="H75" s="69"/>
    </row>
    <row r="76" spans="1:8" x14ac:dyDescent="0.2">
      <c r="A76" s="69"/>
      <c r="B76" s="67"/>
      <c r="C76" s="68"/>
      <c r="D76" s="68"/>
      <c r="E76" s="86">
        <f t="shared" si="12"/>
        <v>0</v>
      </c>
      <c r="F76" s="69"/>
      <c r="G76" s="69"/>
      <c r="H76" s="69"/>
    </row>
    <row r="77" spans="1:8" x14ac:dyDescent="0.2">
      <c r="A77" s="69"/>
      <c r="B77" s="67"/>
      <c r="C77" s="68"/>
      <c r="D77" s="68"/>
      <c r="E77" s="86">
        <f t="shared" si="12"/>
        <v>0</v>
      </c>
      <c r="F77" s="69"/>
      <c r="G77" s="69"/>
      <c r="H77" s="69"/>
    </row>
    <row r="78" spans="1:8" x14ac:dyDescent="0.2">
      <c r="A78" s="69"/>
      <c r="B78" s="67"/>
      <c r="C78" s="68"/>
      <c r="D78" s="68"/>
      <c r="E78" s="86">
        <f t="shared" si="12"/>
        <v>0</v>
      </c>
      <c r="F78" s="69"/>
      <c r="G78" s="69"/>
      <c r="H78" s="69"/>
    </row>
    <row r="79" spans="1:8" x14ac:dyDescent="0.2">
      <c r="A79" s="69"/>
      <c r="B79" s="67"/>
      <c r="C79" s="68"/>
      <c r="D79" s="68"/>
      <c r="E79" s="86">
        <f t="shared" si="12"/>
        <v>0</v>
      </c>
      <c r="F79" s="69"/>
      <c r="G79" s="69"/>
      <c r="H79" s="69"/>
    </row>
    <row r="80" spans="1:8" x14ac:dyDescent="0.2">
      <c r="A80" s="69"/>
      <c r="B80" s="67"/>
      <c r="C80" s="68"/>
      <c r="D80" s="68"/>
      <c r="E80" s="86">
        <f t="shared" si="12"/>
        <v>0</v>
      </c>
      <c r="F80" s="69"/>
      <c r="G80" s="69"/>
      <c r="H80" s="69"/>
    </row>
    <row r="81" spans="1:8" x14ac:dyDescent="0.2">
      <c r="A81" s="69"/>
      <c r="B81" s="67"/>
      <c r="C81" s="68"/>
      <c r="D81" s="68"/>
      <c r="E81" s="86">
        <f t="shared" si="12"/>
        <v>0</v>
      </c>
      <c r="F81" s="69"/>
      <c r="G81" s="69"/>
      <c r="H81" s="69"/>
    </row>
    <row r="82" spans="1:8" x14ac:dyDescent="0.2">
      <c r="A82" s="69"/>
      <c r="B82" s="67"/>
      <c r="C82" s="68"/>
      <c r="D82" s="68"/>
      <c r="E82" s="86">
        <f t="shared" si="12"/>
        <v>0</v>
      </c>
      <c r="F82" s="69"/>
      <c r="G82" s="69"/>
      <c r="H82" s="69"/>
    </row>
    <row r="83" spans="1:8" x14ac:dyDescent="0.2">
      <c r="A83" s="69"/>
      <c r="B83" s="67"/>
      <c r="C83" s="68"/>
      <c r="D83" s="68"/>
      <c r="E83" s="86">
        <f t="shared" si="12"/>
        <v>0</v>
      </c>
      <c r="F83" s="69"/>
      <c r="G83" s="69"/>
      <c r="H83" s="69"/>
    </row>
    <row r="84" spans="1:8" x14ac:dyDescent="0.2">
      <c r="A84" s="69"/>
      <c r="B84" s="67"/>
      <c r="C84" s="68"/>
      <c r="D84" s="68"/>
      <c r="E84" s="86">
        <f t="shared" si="12"/>
        <v>0</v>
      </c>
      <c r="F84" s="69"/>
      <c r="G84" s="69"/>
      <c r="H84" s="69"/>
    </row>
    <row r="85" spans="1:8" x14ac:dyDescent="0.2">
      <c r="A85" s="69"/>
      <c r="B85" s="67"/>
      <c r="C85" s="68"/>
      <c r="D85" s="68"/>
      <c r="E85" s="86">
        <f t="shared" si="12"/>
        <v>0</v>
      </c>
      <c r="F85" s="69"/>
      <c r="G85" s="69"/>
      <c r="H85" s="69"/>
    </row>
    <row r="86" spans="1:8" x14ac:dyDescent="0.2">
      <c r="A86" s="69"/>
      <c r="B86" s="67"/>
      <c r="C86" s="68"/>
      <c r="D86" s="68"/>
      <c r="E86" s="86">
        <f t="shared" si="12"/>
        <v>0</v>
      </c>
      <c r="F86" s="69"/>
      <c r="G86" s="69"/>
      <c r="H86" s="69"/>
    </row>
    <row r="87" spans="1:8" x14ac:dyDescent="0.2">
      <c r="A87" s="69"/>
      <c r="B87" s="67"/>
      <c r="C87" s="68"/>
      <c r="D87" s="68"/>
      <c r="E87" s="86">
        <f t="shared" si="12"/>
        <v>0</v>
      </c>
      <c r="F87" s="69"/>
      <c r="G87" s="69"/>
      <c r="H87" s="69"/>
    </row>
    <row r="88" spans="1:8" x14ac:dyDescent="0.2">
      <c r="A88" s="69"/>
      <c r="B88" s="67"/>
      <c r="C88" s="68"/>
      <c r="D88" s="68"/>
      <c r="E88" s="86">
        <f t="shared" si="12"/>
        <v>0</v>
      </c>
      <c r="F88" s="69"/>
      <c r="G88" s="69"/>
      <c r="H88" s="69"/>
    </row>
    <row r="89" spans="1:8" x14ac:dyDescent="0.2">
      <c r="A89" s="69"/>
      <c r="B89" s="67"/>
      <c r="C89" s="68"/>
      <c r="D89" s="68"/>
      <c r="E89" s="86">
        <f t="shared" si="12"/>
        <v>0</v>
      </c>
      <c r="F89" s="69"/>
      <c r="G89" s="69"/>
      <c r="H89" s="69"/>
    </row>
    <row r="90" spans="1:8" x14ac:dyDescent="0.2">
      <c r="A90" s="69"/>
      <c r="B90" s="67"/>
      <c r="C90" s="68"/>
      <c r="D90" s="68"/>
      <c r="E90" s="86">
        <f t="shared" si="12"/>
        <v>0</v>
      </c>
      <c r="F90" s="69"/>
      <c r="G90" s="69"/>
      <c r="H90" s="69"/>
    </row>
    <row r="91" spans="1:8" x14ac:dyDescent="0.2">
      <c r="A91" s="69"/>
      <c r="B91" s="67"/>
      <c r="C91" s="68"/>
      <c r="D91" s="68"/>
      <c r="E91" s="86">
        <f t="shared" si="12"/>
        <v>0</v>
      </c>
      <c r="F91" s="69"/>
      <c r="G91" s="69"/>
      <c r="H91" s="69"/>
    </row>
    <row r="92" spans="1:8" x14ac:dyDescent="0.2">
      <c r="A92" s="69"/>
      <c r="B92" s="67"/>
      <c r="C92" s="68"/>
      <c r="D92" s="68"/>
      <c r="E92" s="86">
        <f t="shared" si="12"/>
        <v>0</v>
      </c>
      <c r="F92" s="69"/>
      <c r="G92" s="69"/>
      <c r="H92" s="69"/>
    </row>
    <row r="93" spans="1:8" x14ac:dyDescent="0.2">
      <c r="A93" s="69"/>
      <c r="B93" s="67"/>
      <c r="C93" s="68"/>
      <c r="D93" s="68"/>
      <c r="E93" s="86">
        <f t="shared" si="12"/>
        <v>0</v>
      </c>
      <c r="F93" s="69"/>
      <c r="G93" s="69"/>
      <c r="H93" s="69"/>
    </row>
    <row r="94" spans="1:8" x14ac:dyDescent="0.2">
      <c r="A94" s="69"/>
      <c r="B94" s="67"/>
      <c r="C94" s="68"/>
      <c r="D94" s="68"/>
      <c r="E94" s="86">
        <f t="shared" si="12"/>
        <v>0</v>
      </c>
      <c r="F94" s="69"/>
      <c r="G94" s="69"/>
      <c r="H94" s="69"/>
    </row>
    <row r="95" spans="1:8" x14ac:dyDescent="0.2">
      <c r="A95" s="69"/>
      <c r="B95" s="67"/>
      <c r="C95" s="68"/>
      <c r="D95" s="68"/>
      <c r="E95" s="86">
        <f t="shared" ref="E95:E100" si="13">C95+(D95*$K$4)</f>
        <v>0</v>
      </c>
      <c r="F95" s="69"/>
      <c r="G95" s="69"/>
      <c r="H95" s="69"/>
    </row>
    <row r="96" spans="1:8" x14ac:dyDescent="0.2">
      <c r="A96" s="69"/>
      <c r="B96" s="67"/>
      <c r="C96" s="68"/>
      <c r="D96" s="68"/>
      <c r="E96" s="86">
        <f t="shared" si="13"/>
        <v>0</v>
      </c>
      <c r="F96" s="69"/>
      <c r="G96" s="69"/>
      <c r="H96" s="69"/>
    </row>
    <row r="97" spans="1:8" x14ac:dyDescent="0.2">
      <c r="A97" s="69"/>
      <c r="B97" s="67"/>
      <c r="C97" s="68"/>
      <c r="D97" s="68"/>
      <c r="E97" s="86">
        <f t="shared" si="13"/>
        <v>0</v>
      </c>
      <c r="F97" s="69"/>
      <c r="G97" s="69"/>
      <c r="H97" s="69"/>
    </row>
    <row r="98" spans="1:8" x14ac:dyDescent="0.2">
      <c r="A98" s="69"/>
      <c r="B98" s="67"/>
      <c r="C98" s="68"/>
      <c r="D98" s="68"/>
      <c r="E98" s="86">
        <f t="shared" si="13"/>
        <v>0</v>
      </c>
      <c r="F98" s="69"/>
      <c r="G98" s="69"/>
      <c r="H98" s="69"/>
    </row>
    <row r="99" spans="1:8" x14ac:dyDescent="0.2">
      <c r="A99" s="69"/>
      <c r="B99" s="67"/>
      <c r="C99" s="68"/>
      <c r="D99" s="68"/>
      <c r="E99" s="86">
        <f t="shared" si="13"/>
        <v>0</v>
      </c>
      <c r="F99" s="69"/>
      <c r="G99" s="69"/>
      <c r="H99" s="69"/>
    </row>
    <row r="100" spans="1:8" x14ac:dyDescent="0.2">
      <c r="A100" s="69"/>
      <c r="B100" s="67"/>
      <c r="C100" s="68"/>
      <c r="D100" s="68"/>
      <c r="E100" s="86">
        <f t="shared" si="13"/>
        <v>0</v>
      </c>
      <c r="F100" s="69"/>
      <c r="G100" s="69"/>
      <c r="H100" s="69"/>
    </row>
  </sheetData>
  <mergeCells count="4">
    <mergeCell ref="D2:G2"/>
    <mergeCell ref="D3:G3"/>
    <mergeCell ref="C13:H13"/>
    <mergeCell ref="I13:M13"/>
  </mergeCells>
  <conditionalFormatting sqref="G15:G26">
    <cfRule type="expression" dxfId="34" priority="6">
      <formula>TODAY()&gt;B15</formula>
    </cfRule>
  </conditionalFormatting>
  <conditionalFormatting sqref="H15:H26">
    <cfRule type="expression" dxfId="33" priority="5">
      <formula>TODAY()&gt;B15</formula>
    </cfRule>
  </conditionalFormatting>
  <conditionalFormatting sqref="L15:L26">
    <cfRule type="expression" dxfId="32" priority="4">
      <formula>TODAY()&gt;B15</formula>
    </cfRule>
  </conditionalFormatting>
  <conditionalFormatting sqref="M15:M26">
    <cfRule type="expression" dxfId="31" priority="3">
      <formula>TODAY()&gt;B15</formula>
    </cfRule>
  </conditionalFormatting>
  <conditionalFormatting sqref="D15:D26">
    <cfRule type="expression" dxfId="30" priority="2">
      <formula>TODAY()&gt;B15</formula>
    </cfRule>
  </conditionalFormatting>
  <conditionalFormatting sqref="J15:J26">
    <cfRule type="expression" dxfId="29" priority="1">
      <formula>TODAY()&gt;B15</formula>
    </cfRule>
  </conditionalFormatting>
  <dataValidations count="3">
    <dataValidation allowBlank="1" showInputMessage="1" showErrorMessage="1" prompt="Add sick leave balance from last year." sqref="I15"/>
    <dataValidation allowBlank="1" showInputMessage="1" showErrorMessage="1" prompt="Add vacation balance from last year." sqref="C15"/>
    <dataValidation type="list" showInputMessage="1" showErrorMessage="1" sqref="A31:A100">
      <formula1>Leave_codes</formula1>
    </dataValidation>
  </dataValidations>
  <pageMargins left="0.75" right="0.75" top="1" bottom="1" header="0.5" footer="0.5"/>
  <pageSetup scale="88" orientation="landscape" r:id="rId1"/>
  <headerFooter alignWithMargins="0">
    <oddHeader>&amp;C&amp;"Times New Roman,Bold"&amp;14VACATION and SICK LEAVE RECORD</oddHeader>
    <oddFooter>&amp;LUpdated:  &amp;D&amp;R&amp;F</oddFooter>
  </headerFooter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C15" sqref="C15"/>
    </sheetView>
  </sheetViews>
  <sheetFormatPr defaultColWidth="17.7109375" defaultRowHeight="12.75" x14ac:dyDescent="0.2"/>
  <cols>
    <col min="1" max="1" width="15.7109375" style="14" customWidth="1"/>
    <col min="2" max="2" width="10.140625" style="24" customWidth="1"/>
    <col min="3" max="3" width="9.42578125" style="14" customWidth="1"/>
    <col min="4" max="4" width="9.85546875" style="14" customWidth="1"/>
    <col min="5" max="5" width="9.5703125" style="14" customWidth="1"/>
    <col min="6" max="6" width="12.7109375" style="14" customWidth="1"/>
    <col min="7" max="7" width="9.5703125" style="14" customWidth="1"/>
    <col min="8" max="8" width="10.7109375" style="14" customWidth="1"/>
    <col min="9" max="9" width="12.5703125" style="14" customWidth="1"/>
    <col min="10" max="10" width="9.85546875" style="14" customWidth="1"/>
    <col min="11" max="12" width="9.140625" style="14" customWidth="1"/>
    <col min="13" max="13" width="9.5703125" style="14" customWidth="1"/>
    <col min="14" max="16384" width="17.7109375" style="14"/>
  </cols>
  <sheetData>
    <row r="1" spans="1:13" x14ac:dyDescent="0.2">
      <c r="A1" s="12"/>
      <c r="B1" s="13"/>
      <c r="C1" s="12"/>
    </row>
    <row r="2" spans="1:13" x14ac:dyDescent="0.2">
      <c r="A2" s="15" t="s">
        <v>5</v>
      </c>
      <c r="B2" s="16"/>
      <c r="D2" s="115" t="str">
        <f>'initial year 2005-2006'!D2</f>
        <v>Luke Warm</v>
      </c>
      <c r="E2" s="115"/>
      <c r="F2" s="115"/>
      <c r="G2" s="115"/>
      <c r="I2" s="15" t="s">
        <v>18</v>
      </c>
      <c r="K2" s="76" t="str">
        <f>TEXT(DATE(YEAR(B15),MONTH(B15),1),"m/d/yy")&amp;" - "&amp;TEXT(B26,"m/d/yy")</f>
        <v>7/1/08 - 6/30/09</v>
      </c>
      <c r="L2" s="76"/>
    </row>
    <row r="3" spans="1:13" x14ac:dyDescent="0.2">
      <c r="A3" s="17" t="s">
        <v>6</v>
      </c>
      <c r="B3" s="18"/>
      <c r="D3" s="115" t="str">
        <f>'initial year 2005-2006'!D3</f>
        <v>Chemistry &amp; Biochemistry</v>
      </c>
      <c r="E3" s="115"/>
      <c r="F3" s="115"/>
      <c r="G3" s="115"/>
      <c r="I3" s="15" t="s">
        <v>19</v>
      </c>
      <c r="K3" s="19">
        <f>'initial year 2005-2006'!K3</f>
        <v>1</v>
      </c>
    </row>
    <row r="4" spans="1:13" x14ac:dyDescent="0.2">
      <c r="A4" s="15" t="s">
        <v>16</v>
      </c>
      <c r="B4" s="16"/>
      <c r="D4" s="20">
        <f>'initial year 2005-2006'!D4</f>
        <v>38718</v>
      </c>
      <c r="E4" s="21"/>
      <c r="F4" s="22"/>
      <c r="G4" s="22"/>
      <c r="I4" s="15" t="s">
        <v>23</v>
      </c>
      <c r="K4" s="23">
        <f>'initial year 2005-2006'!K4</f>
        <v>7.5</v>
      </c>
    </row>
    <row r="5" spans="1:13" x14ac:dyDescent="0.2">
      <c r="F5" s="25"/>
    </row>
    <row r="6" spans="1:13" x14ac:dyDescent="0.2">
      <c r="A6" s="15" t="s">
        <v>17</v>
      </c>
      <c r="D6" s="22">
        <f ca="1">IF(D4="",0,DATEDIF(D4,TODAY(),"Y"))</f>
        <v>6</v>
      </c>
      <c r="I6" s="26" t="s">
        <v>62</v>
      </c>
      <c r="J6" s="27" t="s">
        <v>52</v>
      </c>
      <c r="K6" s="27" t="s">
        <v>27</v>
      </c>
      <c r="M6" s="27" t="s">
        <v>31</v>
      </c>
    </row>
    <row r="7" spans="1:13" hidden="1" x14ac:dyDescent="0.2">
      <c r="A7" s="15" t="s">
        <v>0</v>
      </c>
      <c r="B7" s="16"/>
      <c r="H7" s="28"/>
      <c r="I7" s="15" t="s">
        <v>13</v>
      </c>
    </row>
    <row r="8" spans="1:13" x14ac:dyDescent="0.2">
      <c r="A8" s="15" t="s">
        <v>11</v>
      </c>
      <c r="D8" s="22">
        <f ca="1">VLOOKUP(D6,accumulation,2,TRUE)</f>
        <v>30</v>
      </c>
      <c r="E8" s="29" t="str">
        <f ca="1">$K$4*D8&amp;" hrs. ("&amp;$K$4&amp;" hr work day)"</f>
        <v>225 hrs. (7.5 hr work day)</v>
      </c>
      <c r="F8" s="25"/>
      <c r="H8" s="28"/>
      <c r="I8" s="15" t="s">
        <v>14</v>
      </c>
      <c r="J8" s="30">
        <f>$M$8/12</f>
        <v>1.8333333333333333</v>
      </c>
      <c r="K8" s="30">
        <f>J8*$K$4</f>
        <v>13.75</v>
      </c>
      <c r="M8" s="14">
        <v>22</v>
      </c>
    </row>
    <row r="9" spans="1:13" x14ac:dyDescent="0.2">
      <c r="A9" s="15" t="s">
        <v>12</v>
      </c>
      <c r="B9" s="16"/>
      <c r="D9" s="14">
        <v>120</v>
      </c>
      <c r="E9" s="29" t="str">
        <f>$K$4*D9&amp;" hrs. ("&amp;$K$4&amp;" hr work day)"</f>
        <v>900 hrs. (7.5 hr work day)</v>
      </c>
      <c r="F9" s="25"/>
      <c r="H9" s="28"/>
      <c r="I9" s="15" t="s">
        <v>15</v>
      </c>
      <c r="J9" s="30">
        <f>$M$9/12</f>
        <v>1.5</v>
      </c>
      <c r="K9" s="30">
        <f>J9*$K$4</f>
        <v>11.25</v>
      </c>
      <c r="M9" s="14">
        <v>18</v>
      </c>
    </row>
    <row r="10" spans="1:13" hidden="1" x14ac:dyDescent="0.2">
      <c r="A10" s="15" t="s">
        <v>1</v>
      </c>
      <c r="B10" s="16"/>
      <c r="D10" s="12"/>
      <c r="H10" s="28"/>
      <c r="I10" s="28"/>
    </row>
    <row r="11" spans="1:13" hidden="1" x14ac:dyDescent="0.2">
      <c r="A11" s="15" t="s">
        <v>2</v>
      </c>
      <c r="B11" s="16"/>
      <c r="D11" s="12"/>
      <c r="H11" s="28"/>
      <c r="I11" s="28"/>
    </row>
    <row r="12" spans="1:13" ht="13.5" thickBot="1" x14ac:dyDescent="0.25">
      <c r="A12" s="15"/>
      <c r="B12" s="16"/>
      <c r="D12" s="28"/>
      <c r="H12" s="28"/>
      <c r="I12" s="28"/>
    </row>
    <row r="13" spans="1:13" s="33" customFormat="1" ht="18" customHeight="1" thickTop="1" thickBot="1" x14ac:dyDescent="0.25">
      <c r="A13" s="31"/>
      <c r="B13" s="32"/>
      <c r="C13" s="116" t="s">
        <v>3</v>
      </c>
      <c r="D13" s="117"/>
      <c r="E13" s="117"/>
      <c r="F13" s="117"/>
      <c r="G13" s="117"/>
      <c r="H13" s="118"/>
      <c r="I13" s="119" t="s">
        <v>4</v>
      </c>
      <c r="J13" s="120"/>
      <c r="K13" s="120"/>
      <c r="L13" s="120"/>
      <c r="M13" s="121"/>
    </row>
    <row r="14" spans="1:13" ht="57" customHeight="1" thickTop="1" thickBot="1" x14ac:dyDescent="0.25">
      <c r="A14" s="34"/>
      <c r="B14" s="35" t="s">
        <v>54</v>
      </c>
      <c r="C14" s="36" t="s">
        <v>55</v>
      </c>
      <c r="D14" s="37" t="s">
        <v>7</v>
      </c>
      <c r="E14" s="37" t="s">
        <v>8</v>
      </c>
      <c r="F14" s="38" t="s">
        <v>58</v>
      </c>
      <c r="G14" s="38" t="s">
        <v>57</v>
      </c>
      <c r="H14" s="39" t="s">
        <v>56</v>
      </c>
      <c r="I14" s="40" t="s">
        <v>55</v>
      </c>
      <c r="J14" s="37" t="s">
        <v>7</v>
      </c>
      <c r="K14" s="37" t="s">
        <v>8</v>
      </c>
      <c r="L14" s="38" t="s">
        <v>57</v>
      </c>
      <c r="M14" s="39" t="s">
        <v>56</v>
      </c>
    </row>
    <row r="15" spans="1:13" s="49" customFormat="1" ht="13.5" thickTop="1" x14ac:dyDescent="0.2">
      <c r="A15" s="41" t="str">
        <f>UPPER(TEXT(B15,"mmmm")&amp;" '"&amp;TEXT(B15,"yy"))</f>
        <v>JULY '08</v>
      </c>
      <c r="B15" s="42">
        <v>39660</v>
      </c>
      <c r="C15" s="43">
        <f>'2007-2008'!C27</f>
        <v>87.75</v>
      </c>
      <c r="D15" s="44">
        <f>$K$3*$K$8</f>
        <v>13.75</v>
      </c>
      <c r="E15" s="44">
        <f t="shared" ref="E15:E26" si="0">SUMPRODUCT(($A$31:$A$100="vacation")*(MONTH($B$31:$B$100)=MONTH(B15))*$E$31:$E$100)</f>
        <v>75</v>
      </c>
      <c r="F15" s="44">
        <f t="shared" ref="F15:F26" si="1">$K$3*$K$4*VLOOKUP(DATEDIF($D$4,B15,"Y"),accumulation,2,TRUE)</f>
        <v>187.5</v>
      </c>
      <c r="G15" s="45">
        <f>MIN(F15,(C15+D15-E15))</f>
        <v>26.5</v>
      </c>
      <c r="H15" s="46">
        <f>IF(G15=0,0,(G15/$K$4))</f>
        <v>3.5333333333333332</v>
      </c>
      <c r="I15" s="47">
        <f>'2007-2008'!I27</f>
        <v>303.5</v>
      </c>
      <c r="J15" s="44">
        <f>$K$3*$K$9</f>
        <v>11.25</v>
      </c>
      <c r="K15" s="44">
        <f>SUMPRODUCT(($A$31:$A$100="sick leave")*(MONTH($B$31:$B$100)=MONTH(B15))*$E$31:$E$100)</f>
        <v>0</v>
      </c>
      <c r="L15" s="48">
        <f>MIN($K$3*$K$4*$D$9,(I15+J15-K15))</f>
        <v>314.75</v>
      </c>
      <c r="M15" s="46">
        <f>IF(L15=0,0,(L15/$K$4))</f>
        <v>41.966666666666669</v>
      </c>
    </row>
    <row r="16" spans="1:13" x14ac:dyDescent="0.2">
      <c r="A16" s="41" t="str">
        <f t="shared" ref="A16:A26" si="2">UPPER(TEXT(B16,"mmmm")&amp;" '"&amp;TEXT(B16,"yy"))</f>
        <v>AUGUST '08</v>
      </c>
      <c r="B16" s="42">
        <v>39691</v>
      </c>
      <c r="C16" s="50">
        <f t="shared" ref="C16:C26" si="3">G15</f>
        <v>26.5</v>
      </c>
      <c r="D16" s="44">
        <f t="shared" ref="D16:D26" si="4">$K$3*$K$8</f>
        <v>13.75</v>
      </c>
      <c r="E16" s="44">
        <f t="shared" si="0"/>
        <v>0</v>
      </c>
      <c r="F16" s="44">
        <f t="shared" si="1"/>
        <v>187.5</v>
      </c>
      <c r="G16" s="45">
        <f t="shared" ref="G16:G26" si="5">MIN(F16,(C16+D16-E16))</f>
        <v>40.25</v>
      </c>
      <c r="H16" s="46">
        <f t="shared" ref="H16:H26" si="6">IF(G16=0,0,(G16/$K$4))</f>
        <v>5.3666666666666663</v>
      </c>
      <c r="I16" s="51">
        <f t="shared" ref="I16:I27" si="7">L15</f>
        <v>314.75</v>
      </c>
      <c r="J16" s="44">
        <f t="shared" ref="J16:J26" si="8">$K$3*$K$9</f>
        <v>11.25</v>
      </c>
      <c r="K16" s="44">
        <f t="shared" ref="K16:K26" si="9">SUMPRODUCT(($A$31:$A$100="sick leave")*(MONTH($B$31:$B$100)=MONTH(B16))*$E$31:$E$100)</f>
        <v>0</v>
      </c>
      <c r="L16" s="48">
        <f t="shared" ref="L16:L26" si="10">MIN($K$3*$K$4*$D$9,(I16+J16-K16))</f>
        <v>326</v>
      </c>
      <c r="M16" s="46">
        <f t="shared" ref="M16:M26" si="11">IF(L16=0,0,(L16/$K$4))</f>
        <v>43.466666666666669</v>
      </c>
    </row>
    <row r="17" spans="1:13" x14ac:dyDescent="0.2">
      <c r="A17" s="41" t="str">
        <f t="shared" si="2"/>
        <v>SEPTEMBER '08</v>
      </c>
      <c r="B17" s="42">
        <v>39721</v>
      </c>
      <c r="C17" s="50">
        <f t="shared" si="3"/>
        <v>40.25</v>
      </c>
      <c r="D17" s="44">
        <f t="shared" si="4"/>
        <v>13.75</v>
      </c>
      <c r="E17" s="44">
        <f t="shared" si="0"/>
        <v>13.5</v>
      </c>
      <c r="F17" s="44">
        <f t="shared" si="1"/>
        <v>187.5</v>
      </c>
      <c r="G17" s="45">
        <f t="shared" si="5"/>
        <v>40.5</v>
      </c>
      <c r="H17" s="46">
        <f t="shared" si="6"/>
        <v>5.4</v>
      </c>
      <c r="I17" s="51">
        <f t="shared" si="7"/>
        <v>326</v>
      </c>
      <c r="J17" s="44">
        <f t="shared" si="8"/>
        <v>11.25</v>
      </c>
      <c r="K17" s="44">
        <f t="shared" si="9"/>
        <v>0</v>
      </c>
      <c r="L17" s="48">
        <f t="shared" si="10"/>
        <v>337.25</v>
      </c>
      <c r="M17" s="46">
        <f t="shared" si="11"/>
        <v>44.966666666666669</v>
      </c>
    </row>
    <row r="18" spans="1:13" x14ac:dyDescent="0.2">
      <c r="A18" s="41" t="str">
        <f t="shared" si="2"/>
        <v>OCTOBER '08</v>
      </c>
      <c r="B18" s="42">
        <v>39752</v>
      </c>
      <c r="C18" s="50">
        <f t="shared" si="3"/>
        <v>40.5</v>
      </c>
      <c r="D18" s="44">
        <f t="shared" si="4"/>
        <v>13.75</v>
      </c>
      <c r="E18" s="44">
        <f t="shared" si="0"/>
        <v>15</v>
      </c>
      <c r="F18" s="44">
        <f t="shared" si="1"/>
        <v>187.5</v>
      </c>
      <c r="G18" s="45">
        <f t="shared" si="5"/>
        <v>39.25</v>
      </c>
      <c r="H18" s="46">
        <f t="shared" si="6"/>
        <v>5.2333333333333334</v>
      </c>
      <c r="I18" s="51">
        <f t="shared" si="7"/>
        <v>337.25</v>
      </c>
      <c r="J18" s="44">
        <f t="shared" si="8"/>
        <v>11.25</v>
      </c>
      <c r="K18" s="44">
        <f t="shared" si="9"/>
        <v>0</v>
      </c>
      <c r="L18" s="48">
        <f t="shared" si="10"/>
        <v>348.5</v>
      </c>
      <c r="M18" s="46">
        <f t="shared" si="11"/>
        <v>46.466666666666669</v>
      </c>
    </row>
    <row r="19" spans="1:13" x14ac:dyDescent="0.2">
      <c r="A19" s="41" t="str">
        <f t="shared" si="2"/>
        <v>NOVEMBER '08</v>
      </c>
      <c r="B19" s="42">
        <v>39782</v>
      </c>
      <c r="C19" s="50">
        <f t="shared" si="3"/>
        <v>39.25</v>
      </c>
      <c r="D19" s="44">
        <f t="shared" si="4"/>
        <v>13.75</v>
      </c>
      <c r="E19" s="44">
        <f t="shared" si="0"/>
        <v>7.5</v>
      </c>
      <c r="F19" s="44">
        <f t="shared" si="1"/>
        <v>187.5</v>
      </c>
      <c r="G19" s="45">
        <f t="shared" si="5"/>
        <v>45.5</v>
      </c>
      <c r="H19" s="46">
        <f t="shared" si="6"/>
        <v>6.0666666666666664</v>
      </c>
      <c r="I19" s="51">
        <f t="shared" si="7"/>
        <v>348.5</v>
      </c>
      <c r="J19" s="44">
        <f t="shared" si="8"/>
        <v>11.25</v>
      </c>
      <c r="K19" s="44">
        <f t="shared" si="9"/>
        <v>0</v>
      </c>
      <c r="L19" s="48">
        <f t="shared" si="10"/>
        <v>359.75</v>
      </c>
      <c r="M19" s="46">
        <f t="shared" si="11"/>
        <v>47.966666666666669</v>
      </c>
    </row>
    <row r="20" spans="1:13" x14ac:dyDescent="0.2">
      <c r="A20" s="41" t="str">
        <f t="shared" si="2"/>
        <v>DECEMBER '08</v>
      </c>
      <c r="B20" s="42">
        <v>39813</v>
      </c>
      <c r="C20" s="50">
        <f t="shared" si="3"/>
        <v>45.5</v>
      </c>
      <c r="D20" s="44">
        <f t="shared" si="4"/>
        <v>13.75</v>
      </c>
      <c r="E20" s="44">
        <f t="shared" si="0"/>
        <v>3.75</v>
      </c>
      <c r="F20" s="44">
        <f t="shared" si="1"/>
        <v>187.5</v>
      </c>
      <c r="G20" s="45">
        <f t="shared" si="5"/>
        <v>55.5</v>
      </c>
      <c r="H20" s="46">
        <f t="shared" si="6"/>
        <v>7.4</v>
      </c>
      <c r="I20" s="51">
        <f t="shared" si="7"/>
        <v>359.75</v>
      </c>
      <c r="J20" s="44">
        <f t="shared" si="8"/>
        <v>11.25</v>
      </c>
      <c r="K20" s="44">
        <f t="shared" si="9"/>
        <v>0</v>
      </c>
      <c r="L20" s="48">
        <f t="shared" si="10"/>
        <v>371</v>
      </c>
      <c r="M20" s="46">
        <f t="shared" si="11"/>
        <v>49.466666666666669</v>
      </c>
    </row>
    <row r="21" spans="1:13" x14ac:dyDescent="0.2">
      <c r="A21" s="41" t="str">
        <f t="shared" si="2"/>
        <v>JANUARY '09</v>
      </c>
      <c r="B21" s="42">
        <v>39844</v>
      </c>
      <c r="C21" s="50">
        <f t="shared" si="3"/>
        <v>55.5</v>
      </c>
      <c r="D21" s="44">
        <f t="shared" si="4"/>
        <v>13.75</v>
      </c>
      <c r="E21" s="44">
        <f t="shared" si="0"/>
        <v>0</v>
      </c>
      <c r="F21" s="44">
        <f t="shared" si="1"/>
        <v>187.5</v>
      </c>
      <c r="G21" s="45">
        <f t="shared" si="5"/>
        <v>69.25</v>
      </c>
      <c r="H21" s="46">
        <f t="shared" si="6"/>
        <v>9.2333333333333325</v>
      </c>
      <c r="I21" s="51">
        <f t="shared" si="7"/>
        <v>371</v>
      </c>
      <c r="J21" s="44">
        <f t="shared" si="8"/>
        <v>11.25</v>
      </c>
      <c r="K21" s="44">
        <f t="shared" si="9"/>
        <v>17</v>
      </c>
      <c r="L21" s="48">
        <f t="shared" si="10"/>
        <v>365.25</v>
      </c>
      <c r="M21" s="46">
        <f t="shared" si="11"/>
        <v>48.7</v>
      </c>
    </row>
    <row r="22" spans="1:13" x14ac:dyDescent="0.2">
      <c r="A22" s="41" t="str">
        <f t="shared" si="2"/>
        <v>FEBRUARY '09</v>
      </c>
      <c r="B22" s="42">
        <v>39872</v>
      </c>
      <c r="C22" s="50">
        <f t="shared" si="3"/>
        <v>69.25</v>
      </c>
      <c r="D22" s="44">
        <f t="shared" si="4"/>
        <v>13.75</v>
      </c>
      <c r="E22" s="44">
        <f t="shared" si="0"/>
        <v>7.5</v>
      </c>
      <c r="F22" s="44">
        <f t="shared" si="1"/>
        <v>187.5</v>
      </c>
      <c r="G22" s="45">
        <f t="shared" si="5"/>
        <v>75.5</v>
      </c>
      <c r="H22" s="46">
        <f t="shared" si="6"/>
        <v>10.066666666666666</v>
      </c>
      <c r="I22" s="51">
        <f t="shared" si="7"/>
        <v>365.25</v>
      </c>
      <c r="J22" s="44">
        <f t="shared" si="8"/>
        <v>11.25</v>
      </c>
      <c r="K22" s="44">
        <f t="shared" si="9"/>
        <v>0</v>
      </c>
      <c r="L22" s="48">
        <f t="shared" si="10"/>
        <v>376.5</v>
      </c>
      <c r="M22" s="46">
        <f t="shared" si="11"/>
        <v>50.2</v>
      </c>
    </row>
    <row r="23" spans="1:13" x14ac:dyDescent="0.2">
      <c r="A23" s="41" t="str">
        <f t="shared" si="2"/>
        <v>MARCH '09</v>
      </c>
      <c r="B23" s="42">
        <v>39903</v>
      </c>
      <c r="C23" s="50">
        <f t="shared" si="3"/>
        <v>75.5</v>
      </c>
      <c r="D23" s="44">
        <f t="shared" si="4"/>
        <v>13.75</v>
      </c>
      <c r="E23" s="44">
        <f t="shared" si="0"/>
        <v>7.5</v>
      </c>
      <c r="F23" s="44">
        <f t="shared" si="1"/>
        <v>187.5</v>
      </c>
      <c r="G23" s="45">
        <f t="shared" si="5"/>
        <v>81.75</v>
      </c>
      <c r="H23" s="46">
        <f t="shared" si="6"/>
        <v>10.9</v>
      </c>
      <c r="I23" s="51">
        <f t="shared" si="7"/>
        <v>376.5</v>
      </c>
      <c r="J23" s="44">
        <f t="shared" si="8"/>
        <v>11.25</v>
      </c>
      <c r="K23" s="44">
        <f t="shared" si="9"/>
        <v>6.5</v>
      </c>
      <c r="L23" s="48">
        <f t="shared" si="10"/>
        <v>381.25</v>
      </c>
      <c r="M23" s="46">
        <f t="shared" si="11"/>
        <v>50.833333333333336</v>
      </c>
    </row>
    <row r="24" spans="1:13" x14ac:dyDescent="0.2">
      <c r="A24" s="41" t="str">
        <f t="shared" si="2"/>
        <v>APRIL '09</v>
      </c>
      <c r="B24" s="42">
        <v>39933</v>
      </c>
      <c r="C24" s="50">
        <f t="shared" si="3"/>
        <v>81.75</v>
      </c>
      <c r="D24" s="44">
        <f t="shared" si="4"/>
        <v>13.75</v>
      </c>
      <c r="E24" s="44">
        <f t="shared" si="0"/>
        <v>30</v>
      </c>
      <c r="F24" s="44">
        <f t="shared" si="1"/>
        <v>187.5</v>
      </c>
      <c r="G24" s="45">
        <f t="shared" si="5"/>
        <v>65.5</v>
      </c>
      <c r="H24" s="46">
        <f t="shared" si="6"/>
        <v>8.7333333333333325</v>
      </c>
      <c r="I24" s="51">
        <f t="shared" si="7"/>
        <v>381.25</v>
      </c>
      <c r="J24" s="44">
        <f t="shared" si="8"/>
        <v>11.25</v>
      </c>
      <c r="K24" s="44">
        <f t="shared" si="9"/>
        <v>0</v>
      </c>
      <c r="L24" s="48">
        <f t="shared" si="10"/>
        <v>392.5</v>
      </c>
      <c r="M24" s="46">
        <f t="shared" si="11"/>
        <v>52.333333333333336</v>
      </c>
    </row>
    <row r="25" spans="1:13" x14ac:dyDescent="0.2">
      <c r="A25" s="41" t="str">
        <f t="shared" si="2"/>
        <v>MAY '09</v>
      </c>
      <c r="B25" s="42">
        <v>39964</v>
      </c>
      <c r="C25" s="50">
        <f t="shared" si="3"/>
        <v>65.5</v>
      </c>
      <c r="D25" s="44">
        <f t="shared" si="4"/>
        <v>13.75</v>
      </c>
      <c r="E25" s="44">
        <f t="shared" si="0"/>
        <v>15</v>
      </c>
      <c r="F25" s="44">
        <f t="shared" si="1"/>
        <v>187.5</v>
      </c>
      <c r="G25" s="45">
        <f t="shared" si="5"/>
        <v>64.25</v>
      </c>
      <c r="H25" s="46">
        <f t="shared" si="6"/>
        <v>8.5666666666666664</v>
      </c>
      <c r="I25" s="51">
        <f t="shared" si="7"/>
        <v>392.5</v>
      </c>
      <c r="J25" s="44">
        <f t="shared" si="8"/>
        <v>11.25</v>
      </c>
      <c r="K25" s="44">
        <f t="shared" si="9"/>
        <v>0</v>
      </c>
      <c r="L25" s="48">
        <f t="shared" si="10"/>
        <v>403.75</v>
      </c>
      <c r="M25" s="46">
        <f t="shared" si="11"/>
        <v>53.833333333333336</v>
      </c>
    </row>
    <row r="26" spans="1:13" s="49" customFormat="1" ht="13.5" thickBot="1" x14ac:dyDescent="0.25">
      <c r="A26" s="41" t="str">
        <f t="shared" si="2"/>
        <v>JUNE '09</v>
      </c>
      <c r="B26" s="42">
        <v>39994</v>
      </c>
      <c r="C26" s="50">
        <f t="shared" si="3"/>
        <v>64.25</v>
      </c>
      <c r="D26" s="44">
        <f t="shared" si="4"/>
        <v>13.75</v>
      </c>
      <c r="E26" s="44">
        <f t="shared" si="0"/>
        <v>37.5</v>
      </c>
      <c r="F26" s="44">
        <f t="shared" si="1"/>
        <v>187.5</v>
      </c>
      <c r="G26" s="45">
        <f t="shared" si="5"/>
        <v>40.5</v>
      </c>
      <c r="H26" s="46">
        <f t="shared" si="6"/>
        <v>5.4</v>
      </c>
      <c r="I26" s="51">
        <f t="shared" si="7"/>
        <v>403.75</v>
      </c>
      <c r="J26" s="44">
        <f t="shared" si="8"/>
        <v>11.25</v>
      </c>
      <c r="K26" s="44">
        <f t="shared" si="9"/>
        <v>0</v>
      </c>
      <c r="L26" s="48">
        <f t="shared" si="10"/>
        <v>415</v>
      </c>
      <c r="M26" s="46">
        <f t="shared" si="11"/>
        <v>55.333333333333336</v>
      </c>
    </row>
    <row r="27" spans="1:13" ht="14.25" thickTop="1" thickBot="1" x14ac:dyDescent="0.25">
      <c r="A27" s="52" t="s">
        <v>20</v>
      </c>
      <c r="B27" s="53"/>
      <c r="C27" s="100">
        <f>G26</f>
        <v>40.5</v>
      </c>
      <c r="D27" s="54"/>
      <c r="E27" s="54"/>
      <c r="F27" s="54"/>
      <c r="G27" s="55"/>
      <c r="H27" s="56"/>
      <c r="I27" s="100">
        <f t="shared" si="7"/>
        <v>415</v>
      </c>
      <c r="J27" s="54"/>
      <c r="K27" s="54"/>
      <c r="L27" s="57"/>
      <c r="M27" s="56"/>
    </row>
    <row r="28" spans="1:13" s="22" customFormat="1" ht="13.5" thickTop="1" x14ac:dyDescent="0.2">
      <c r="A28" s="71"/>
      <c r="B28" s="72"/>
      <c r="C28" s="73"/>
      <c r="D28" s="58"/>
      <c r="E28" s="58"/>
      <c r="F28" s="58"/>
      <c r="G28" s="59"/>
      <c r="H28" s="60"/>
      <c r="I28" s="74"/>
      <c r="J28" s="58"/>
      <c r="K28" s="58"/>
      <c r="L28" s="61"/>
      <c r="M28" s="60"/>
    </row>
    <row r="29" spans="1:13" ht="13.5" thickBot="1" x14ac:dyDescent="0.25"/>
    <row r="30" spans="1:13" ht="27" thickTop="1" thickBot="1" x14ac:dyDescent="0.25">
      <c r="A30" s="62" t="s">
        <v>38</v>
      </c>
      <c r="B30" s="63" t="s">
        <v>53</v>
      </c>
      <c r="C30" s="62" t="s">
        <v>27</v>
      </c>
      <c r="D30" s="62" t="s">
        <v>52</v>
      </c>
      <c r="E30" s="64" t="s">
        <v>59</v>
      </c>
      <c r="F30" s="64" t="s">
        <v>61</v>
      </c>
      <c r="G30" s="65"/>
      <c r="H30" s="65"/>
    </row>
    <row r="31" spans="1:13" ht="13.5" thickTop="1" x14ac:dyDescent="0.2">
      <c r="A31" s="66" t="s">
        <v>28</v>
      </c>
      <c r="B31" s="67">
        <v>39630</v>
      </c>
      <c r="C31" s="68"/>
      <c r="D31" s="68">
        <v>10</v>
      </c>
      <c r="E31" s="86">
        <f t="shared" ref="E31:E94" si="12">C31+(D31*$K$4)</f>
        <v>75</v>
      </c>
      <c r="F31" s="69"/>
      <c r="G31" s="69"/>
      <c r="H31" s="69"/>
      <c r="J31" s="102" t="s">
        <v>21</v>
      </c>
      <c r="K31" s="103"/>
      <c r="L31" s="103"/>
      <c r="M31" s="104"/>
    </row>
    <row r="32" spans="1:13" x14ac:dyDescent="0.2">
      <c r="A32" s="66" t="s">
        <v>28</v>
      </c>
      <c r="B32" s="67">
        <v>39706</v>
      </c>
      <c r="C32" s="68">
        <v>6</v>
      </c>
      <c r="D32" s="68"/>
      <c r="E32" s="86">
        <f t="shared" si="12"/>
        <v>6</v>
      </c>
      <c r="F32" s="69"/>
      <c r="G32" s="69"/>
      <c r="H32" s="69"/>
      <c r="J32" s="105" t="s">
        <v>22</v>
      </c>
      <c r="K32" s="106"/>
      <c r="L32" s="106"/>
      <c r="M32" s="107"/>
    </row>
    <row r="33" spans="1:13" x14ac:dyDescent="0.2">
      <c r="A33" s="66" t="s">
        <v>28</v>
      </c>
      <c r="B33" s="67">
        <v>39707</v>
      </c>
      <c r="C33" s="68"/>
      <c r="D33" s="68">
        <v>1</v>
      </c>
      <c r="E33" s="86">
        <f t="shared" si="12"/>
        <v>7.5</v>
      </c>
      <c r="F33" s="69"/>
      <c r="G33" s="69"/>
      <c r="H33" s="69"/>
      <c r="J33" s="70"/>
    </row>
    <row r="34" spans="1:13" x14ac:dyDescent="0.2">
      <c r="A34" s="66" t="s">
        <v>28</v>
      </c>
      <c r="B34" s="67">
        <v>39740</v>
      </c>
      <c r="C34" s="68"/>
      <c r="D34" s="68">
        <v>2</v>
      </c>
      <c r="E34" s="86">
        <f t="shared" si="12"/>
        <v>15</v>
      </c>
      <c r="F34" s="69"/>
      <c r="G34" s="69"/>
      <c r="H34" s="69"/>
      <c r="J34" s="77" t="s">
        <v>24</v>
      </c>
      <c r="K34" s="78"/>
      <c r="L34" s="78"/>
      <c r="M34" s="79"/>
    </row>
    <row r="35" spans="1:13" x14ac:dyDescent="0.2">
      <c r="A35" s="66" t="s">
        <v>28</v>
      </c>
      <c r="B35" s="67">
        <v>39776</v>
      </c>
      <c r="C35" s="68"/>
      <c r="D35" s="68">
        <v>1</v>
      </c>
      <c r="E35" s="86">
        <f t="shared" si="12"/>
        <v>7.5</v>
      </c>
      <c r="F35" s="69"/>
      <c r="G35" s="69"/>
      <c r="H35" s="69"/>
      <c r="J35" s="80" t="s">
        <v>64</v>
      </c>
      <c r="K35" s="81"/>
      <c r="L35" s="81"/>
      <c r="M35" s="82"/>
    </row>
    <row r="36" spans="1:13" x14ac:dyDescent="0.2">
      <c r="A36" s="66" t="s">
        <v>29</v>
      </c>
      <c r="B36" s="67">
        <v>39825</v>
      </c>
      <c r="C36" s="68">
        <v>17</v>
      </c>
      <c r="D36" s="68"/>
      <c r="E36" s="86">
        <f t="shared" si="12"/>
        <v>17</v>
      </c>
      <c r="F36" s="69"/>
      <c r="G36" s="69"/>
      <c r="H36" s="69"/>
      <c r="J36" s="83" t="s">
        <v>65</v>
      </c>
      <c r="K36" s="84"/>
      <c r="L36" s="84"/>
      <c r="M36" s="85"/>
    </row>
    <row r="37" spans="1:13" x14ac:dyDescent="0.2">
      <c r="A37" s="66" t="s">
        <v>28</v>
      </c>
      <c r="B37" s="67">
        <v>39805</v>
      </c>
      <c r="C37" s="68">
        <v>3.75</v>
      </c>
      <c r="D37" s="68"/>
      <c r="E37" s="86">
        <f t="shared" si="12"/>
        <v>3.75</v>
      </c>
      <c r="F37" s="69"/>
      <c r="G37" s="69"/>
      <c r="H37" s="69"/>
      <c r="J37" s="75"/>
      <c r="K37" s="22"/>
      <c r="L37" s="22"/>
      <c r="M37" s="22"/>
    </row>
    <row r="38" spans="1:13" x14ac:dyDescent="0.2">
      <c r="A38" s="66" t="s">
        <v>29</v>
      </c>
      <c r="B38" s="67">
        <v>39884</v>
      </c>
      <c r="C38" s="68">
        <v>4</v>
      </c>
      <c r="D38" s="68"/>
      <c r="E38" s="86">
        <f t="shared" si="12"/>
        <v>4</v>
      </c>
      <c r="F38" s="69"/>
      <c r="G38" s="69"/>
      <c r="H38" s="69"/>
    </row>
    <row r="39" spans="1:13" x14ac:dyDescent="0.2">
      <c r="A39" s="66" t="s">
        <v>28</v>
      </c>
      <c r="B39" s="67">
        <v>39858</v>
      </c>
      <c r="C39" s="68"/>
      <c r="D39" s="68">
        <v>1</v>
      </c>
      <c r="E39" s="86">
        <f t="shared" si="12"/>
        <v>7.5</v>
      </c>
      <c r="F39" s="69"/>
      <c r="G39" s="69"/>
      <c r="H39" s="69"/>
    </row>
    <row r="40" spans="1:13" x14ac:dyDescent="0.2">
      <c r="A40" s="66" t="s">
        <v>28</v>
      </c>
      <c r="B40" s="67">
        <v>39884</v>
      </c>
      <c r="C40" s="68"/>
      <c r="D40" s="68">
        <v>1</v>
      </c>
      <c r="E40" s="86">
        <f t="shared" si="12"/>
        <v>7.5</v>
      </c>
      <c r="F40" s="69"/>
      <c r="G40" s="69"/>
      <c r="H40" s="69"/>
    </row>
    <row r="41" spans="1:13" x14ac:dyDescent="0.2">
      <c r="A41" s="69" t="s">
        <v>29</v>
      </c>
      <c r="B41" s="67">
        <v>39894</v>
      </c>
      <c r="C41" s="68">
        <v>2.5</v>
      </c>
      <c r="D41" s="68"/>
      <c r="E41" s="86">
        <f t="shared" si="12"/>
        <v>2.5</v>
      </c>
      <c r="F41" s="69"/>
      <c r="G41" s="69"/>
      <c r="H41" s="69"/>
    </row>
    <row r="42" spans="1:13" x14ac:dyDescent="0.2">
      <c r="A42" s="69" t="s">
        <v>28</v>
      </c>
      <c r="B42" s="67">
        <v>39936</v>
      </c>
      <c r="C42" s="68"/>
      <c r="D42" s="68">
        <v>2</v>
      </c>
      <c r="E42" s="86">
        <f t="shared" si="12"/>
        <v>15</v>
      </c>
      <c r="F42" s="69"/>
      <c r="G42" s="69"/>
      <c r="H42" s="69"/>
    </row>
    <row r="43" spans="1:13" x14ac:dyDescent="0.2">
      <c r="A43" s="69" t="s">
        <v>28</v>
      </c>
      <c r="B43" s="67">
        <v>39974</v>
      </c>
      <c r="C43" s="68"/>
      <c r="D43" s="68">
        <v>5</v>
      </c>
      <c r="E43" s="86">
        <f t="shared" si="12"/>
        <v>37.5</v>
      </c>
      <c r="F43" s="69"/>
      <c r="G43" s="69"/>
      <c r="H43" s="69"/>
    </row>
    <row r="44" spans="1:13" x14ac:dyDescent="0.2">
      <c r="A44" s="69" t="s">
        <v>28</v>
      </c>
      <c r="B44" s="67">
        <v>39906</v>
      </c>
      <c r="C44" s="68"/>
      <c r="D44" s="68">
        <v>4</v>
      </c>
      <c r="E44" s="86">
        <f t="shared" si="12"/>
        <v>30</v>
      </c>
      <c r="F44" s="69"/>
      <c r="G44" s="69"/>
      <c r="H44" s="69"/>
    </row>
    <row r="45" spans="1:13" x14ac:dyDescent="0.2">
      <c r="A45" s="69"/>
      <c r="B45" s="67"/>
      <c r="C45" s="68"/>
      <c r="D45" s="68"/>
      <c r="E45" s="86">
        <f t="shared" si="12"/>
        <v>0</v>
      </c>
      <c r="F45" s="69"/>
      <c r="G45" s="69"/>
      <c r="H45" s="69"/>
    </row>
    <row r="46" spans="1:13" x14ac:dyDescent="0.2">
      <c r="A46" s="69"/>
      <c r="B46" s="67"/>
      <c r="C46" s="68"/>
      <c r="D46" s="68"/>
      <c r="E46" s="86">
        <f t="shared" si="12"/>
        <v>0</v>
      </c>
      <c r="F46" s="69"/>
      <c r="G46" s="69"/>
      <c r="H46" s="69"/>
    </row>
    <row r="47" spans="1:13" x14ac:dyDescent="0.2">
      <c r="A47" s="69"/>
      <c r="B47" s="67"/>
      <c r="C47" s="68"/>
      <c r="D47" s="68"/>
      <c r="E47" s="86">
        <f t="shared" si="12"/>
        <v>0</v>
      </c>
      <c r="F47" s="69"/>
      <c r="G47" s="69"/>
      <c r="H47" s="69"/>
    </row>
    <row r="48" spans="1:13" x14ac:dyDescent="0.2">
      <c r="A48" s="69"/>
      <c r="B48" s="67"/>
      <c r="C48" s="68"/>
      <c r="D48" s="68"/>
      <c r="E48" s="86">
        <f t="shared" si="12"/>
        <v>0</v>
      </c>
      <c r="F48" s="69"/>
      <c r="G48" s="69"/>
      <c r="H48" s="69"/>
    </row>
    <row r="49" spans="1:8" x14ac:dyDescent="0.2">
      <c r="A49" s="69"/>
      <c r="B49" s="67"/>
      <c r="C49" s="68"/>
      <c r="D49" s="68"/>
      <c r="E49" s="86">
        <f t="shared" si="12"/>
        <v>0</v>
      </c>
      <c r="F49" s="69"/>
      <c r="G49" s="69"/>
      <c r="H49" s="69"/>
    </row>
    <row r="50" spans="1:8" x14ac:dyDescent="0.2">
      <c r="A50" s="69"/>
      <c r="B50" s="67"/>
      <c r="C50" s="68"/>
      <c r="D50" s="68"/>
      <c r="E50" s="86">
        <f t="shared" si="12"/>
        <v>0</v>
      </c>
      <c r="F50" s="69"/>
      <c r="G50" s="69"/>
      <c r="H50" s="69"/>
    </row>
    <row r="51" spans="1:8" x14ac:dyDescent="0.2">
      <c r="A51" s="69"/>
      <c r="B51" s="67"/>
      <c r="C51" s="68"/>
      <c r="D51" s="68"/>
      <c r="E51" s="86">
        <f t="shared" si="12"/>
        <v>0</v>
      </c>
      <c r="F51" s="69"/>
      <c r="G51" s="69"/>
      <c r="H51" s="69"/>
    </row>
    <row r="52" spans="1:8" x14ac:dyDescent="0.2">
      <c r="A52" s="69"/>
      <c r="B52" s="67"/>
      <c r="C52" s="68"/>
      <c r="D52" s="68"/>
      <c r="E52" s="86">
        <f t="shared" si="12"/>
        <v>0</v>
      </c>
      <c r="F52" s="69"/>
      <c r="G52" s="69"/>
      <c r="H52" s="69"/>
    </row>
    <row r="53" spans="1:8" x14ac:dyDescent="0.2">
      <c r="A53" s="69"/>
      <c r="B53" s="67"/>
      <c r="C53" s="68"/>
      <c r="D53" s="68"/>
      <c r="E53" s="86">
        <f t="shared" si="12"/>
        <v>0</v>
      </c>
      <c r="F53" s="69"/>
      <c r="G53" s="69"/>
      <c r="H53" s="69"/>
    </row>
    <row r="54" spans="1:8" x14ac:dyDescent="0.2">
      <c r="A54" s="69"/>
      <c r="B54" s="67"/>
      <c r="C54" s="68"/>
      <c r="D54" s="68"/>
      <c r="E54" s="86">
        <f t="shared" si="12"/>
        <v>0</v>
      </c>
      <c r="F54" s="69"/>
      <c r="G54" s="69"/>
      <c r="H54" s="69"/>
    </row>
    <row r="55" spans="1:8" x14ac:dyDescent="0.2">
      <c r="A55" s="69"/>
      <c r="B55" s="67"/>
      <c r="C55" s="68"/>
      <c r="D55" s="68"/>
      <c r="E55" s="86">
        <f t="shared" si="12"/>
        <v>0</v>
      </c>
      <c r="F55" s="69"/>
      <c r="G55" s="69"/>
      <c r="H55" s="69"/>
    </row>
    <row r="56" spans="1:8" x14ac:dyDescent="0.2">
      <c r="A56" s="69"/>
      <c r="B56" s="67"/>
      <c r="C56" s="68"/>
      <c r="D56" s="68"/>
      <c r="E56" s="86">
        <f t="shared" si="12"/>
        <v>0</v>
      </c>
      <c r="F56" s="69"/>
      <c r="G56" s="69"/>
      <c r="H56" s="69"/>
    </row>
    <row r="57" spans="1:8" x14ac:dyDescent="0.2">
      <c r="A57" s="69"/>
      <c r="B57" s="67"/>
      <c r="C57" s="68"/>
      <c r="D57" s="68"/>
      <c r="E57" s="86">
        <f t="shared" si="12"/>
        <v>0</v>
      </c>
      <c r="F57" s="69"/>
      <c r="G57" s="69"/>
      <c r="H57" s="69"/>
    </row>
    <row r="58" spans="1:8" x14ac:dyDescent="0.2">
      <c r="A58" s="69"/>
      <c r="B58" s="67"/>
      <c r="C58" s="68"/>
      <c r="D58" s="68"/>
      <c r="E58" s="86">
        <f t="shared" si="12"/>
        <v>0</v>
      </c>
      <c r="F58" s="69"/>
      <c r="G58" s="69"/>
      <c r="H58" s="69"/>
    </row>
    <row r="59" spans="1:8" x14ac:dyDescent="0.2">
      <c r="A59" s="69"/>
      <c r="B59" s="67"/>
      <c r="C59" s="68"/>
      <c r="D59" s="68"/>
      <c r="E59" s="86">
        <f t="shared" si="12"/>
        <v>0</v>
      </c>
      <c r="F59" s="69"/>
      <c r="G59" s="69"/>
      <c r="H59" s="69"/>
    </row>
    <row r="60" spans="1:8" x14ac:dyDescent="0.2">
      <c r="A60" s="69"/>
      <c r="B60" s="67"/>
      <c r="C60" s="68"/>
      <c r="D60" s="68"/>
      <c r="E60" s="86">
        <f t="shared" si="12"/>
        <v>0</v>
      </c>
      <c r="F60" s="69"/>
      <c r="G60" s="69"/>
      <c r="H60" s="69"/>
    </row>
    <row r="61" spans="1:8" x14ac:dyDescent="0.2">
      <c r="A61" s="69"/>
      <c r="B61" s="67"/>
      <c r="C61" s="68"/>
      <c r="D61" s="68"/>
      <c r="E61" s="86">
        <f t="shared" si="12"/>
        <v>0</v>
      </c>
      <c r="F61" s="69"/>
      <c r="G61" s="69"/>
      <c r="H61" s="69"/>
    </row>
    <row r="62" spans="1:8" x14ac:dyDescent="0.2">
      <c r="A62" s="69"/>
      <c r="B62" s="67"/>
      <c r="C62" s="68"/>
      <c r="D62" s="68"/>
      <c r="E62" s="86">
        <f t="shared" si="12"/>
        <v>0</v>
      </c>
      <c r="F62" s="69"/>
      <c r="G62" s="69"/>
      <c r="H62" s="69"/>
    </row>
    <row r="63" spans="1:8" x14ac:dyDescent="0.2">
      <c r="A63" s="69"/>
      <c r="B63" s="67"/>
      <c r="C63" s="68"/>
      <c r="D63" s="68"/>
      <c r="E63" s="86">
        <f t="shared" si="12"/>
        <v>0</v>
      </c>
      <c r="F63" s="69"/>
      <c r="G63" s="69"/>
      <c r="H63" s="69"/>
    </row>
    <row r="64" spans="1:8" x14ac:dyDescent="0.2">
      <c r="A64" s="69"/>
      <c r="B64" s="67"/>
      <c r="C64" s="68"/>
      <c r="D64" s="68"/>
      <c r="E64" s="86">
        <f t="shared" si="12"/>
        <v>0</v>
      </c>
      <c r="F64" s="69"/>
      <c r="G64" s="69"/>
      <c r="H64" s="69"/>
    </row>
    <row r="65" spans="1:8" x14ac:dyDescent="0.2">
      <c r="A65" s="69"/>
      <c r="B65" s="67"/>
      <c r="C65" s="68"/>
      <c r="D65" s="68"/>
      <c r="E65" s="86">
        <f t="shared" si="12"/>
        <v>0</v>
      </c>
      <c r="F65" s="69"/>
      <c r="G65" s="69"/>
      <c r="H65" s="69"/>
    </row>
    <row r="66" spans="1:8" x14ac:dyDescent="0.2">
      <c r="A66" s="69"/>
      <c r="B66" s="67"/>
      <c r="C66" s="68"/>
      <c r="D66" s="68"/>
      <c r="E66" s="86">
        <f t="shared" si="12"/>
        <v>0</v>
      </c>
      <c r="F66" s="69"/>
      <c r="G66" s="69"/>
      <c r="H66" s="69"/>
    </row>
    <row r="67" spans="1:8" x14ac:dyDescent="0.2">
      <c r="A67" s="69"/>
      <c r="B67" s="67"/>
      <c r="C67" s="68"/>
      <c r="D67" s="68"/>
      <c r="E67" s="86">
        <f t="shared" si="12"/>
        <v>0</v>
      </c>
      <c r="F67" s="69"/>
      <c r="G67" s="69"/>
      <c r="H67" s="69"/>
    </row>
    <row r="68" spans="1:8" x14ac:dyDescent="0.2">
      <c r="A68" s="69"/>
      <c r="B68" s="67"/>
      <c r="C68" s="68"/>
      <c r="D68" s="68"/>
      <c r="E68" s="86">
        <f t="shared" si="12"/>
        <v>0</v>
      </c>
      <c r="F68" s="69"/>
      <c r="G68" s="69"/>
      <c r="H68" s="69"/>
    </row>
    <row r="69" spans="1:8" x14ac:dyDescent="0.2">
      <c r="A69" s="69"/>
      <c r="B69" s="67"/>
      <c r="C69" s="68"/>
      <c r="D69" s="68"/>
      <c r="E69" s="86">
        <f t="shared" si="12"/>
        <v>0</v>
      </c>
      <c r="F69" s="69"/>
      <c r="G69" s="69"/>
      <c r="H69" s="69"/>
    </row>
    <row r="70" spans="1:8" x14ac:dyDescent="0.2">
      <c r="A70" s="69"/>
      <c r="B70" s="67"/>
      <c r="C70" s="68"/>
      <c r="D70" s="68"/>
      <c r="E70" s="86">
        <f t="shared" si="12"/>
        <v>0</v>
      </c>
      <c r="F70" s="69"/>
      <c r="G70" s="69"/>
      <c r="H70" s="69"/>
    </row>
    <row r="71" spans="1:8" x14ac:dyDescent="0.2">
      <c r="A71" s="69"/>
      <c r="B71" s="67"/>
      <c r="C71" s="68"/>
      <c r="D71" s="68"/>
      <c r="E71" s="86">
        <f t="shared" si="12"/>
        <v>0</v>
      </c>
      <c r="F71" s="69"/>
      <c r="G71" s="69"/>
      <c r="H71" s="69"/>
    </row>
    <row r="72" spans="1:8" x14ac:dyDescent="0.2">
      <c r="A72" s="69"/>
      <c r="B72" s="67"/>
      <c r="C72" s="68"/>
      <c r="D72" s="68"/>
      <c r="E72" s="86">
        <f t="shared" si="12"/>
        <v>0</v>
      </c>
      <c r="F72" s="69"/>
      <c r="G72" s="69"/>
      <c r="H72" s="69"/>
    </row>
    <row r="73" spans="1:8" x14ac:dyDescent="0.2">
      <c r="A73" s="69"/>
      <c r="B73" s="67"/>
      <c r="C73" s="68"/>
      <c r="D73" s="68"/>
      <c r="E73" s="86">
        <f t="shared" si="12"/>
        <v>0</v>
      </c>
      <c r="F73" s="69"/>
      <c r="G73" s="69"/>
      <c r="H73" s="69"/>
    </row>
    <row r="74" spans="1:8" x14ac:dyDescent="0.2">
      <c r="A74" s="69"/>
      <c r="B74" s="67"/>
      <c r="C74" s="68"/>
      <c r="D74" s="68"/>
      <c r="E74" s="86">
        <f t="shared" si="12"/>
        <v>0</v>
      </c>
      <c r="F74" s="69"/>
      <c r="G74" s="69"/>
      <c r="H74" s="69"/>
    </row>
    <row r="75" spans="1:8" x14ac:dyDescent="0.2">
      <c r="A75" s="69"/>
      <c r="B75" s="67"/>
      <c r="C75" s="68"/>
      <c r="D75" s="68"/>
      <c r="E75" s="86">
        <f t="shared" si="12"/>
        <v>0</v>
      </c>
      <c r="F75" s="69"/>
      <c r="G75" s="69"/>
      <c r="H75" s="69"/>
    </row>
    <row r="76" spans="1:8" x14ac:dyDescent="0.2">
      <c r="A76" s="69"/>
      <c r="B76" s="67"/>
      <c r="C76" s="68"/>
      <c r="D76" s="68"/>
      <c r="E76" s="86">
        <f t="shared" si="12"/>
        <v>0</v>
      </c>
      <c r="F76" s="69"/>
      <c r="G76" s="69"/>
      <c r="H76" s="69"/>
    </row>
    <row r="77" spans="1:8" x14ac:dyDescent="0.2">
      <c r="A77" s="69"/>
      <c r="B77" s="67"/>
      <c r="C77" s="68"/>
      <c r="D77" s="68"/>
      <c r="E77" s="86">
        <f t="shared" si="12"/>
        <v>0</v>
      </c>
      <c r="F77" s="69"/>
      <c r="G77" s="69"/>
      <c r="H77" s="69"/>
    </row>
    <row r="78" spans="1:8" x14ac:dyDescent="0.2">
      <c r="A78" s="69"/>
      <c r="B78" s="67"/>
      <c r="C78" s="68"/>
      <c r="D78" s="68"/>
      <c r="E78" s="86">
        <f t="shared" si="12"/>
        <v>0</v>
      </c>
      <c r="F78" s="69"/>
      <c r="G78" s="69"/>
      <c r="H78" s="69"/>
    </row>
    <row r="79" spans="1:8" x14ac:dyDescent="0.2">
      <c r="A79" s="69"/>
      <c r="B79" s="67"/>
      <c r="C79" s="68"/>
      <c r="D79" s="68"/>
      <c r="E79" s="86">
        <f t="shared" si="12"/>
        <v>0</v>
      </c>
      <c r="F79" s="69"/>
      <c r="G79" s="69"/>
      <c r="H79" s="69"/>
    </row>
    <row r="80" spans="1:8" x14ac:dyDescent="0.2">
      <c r="A80" s="69"/>
      <c r="B80" s="67"/>
      <c r="C80" s="68"/>
      <c r="D80" s="68"/>
      <c r="E80" s="86">
        <f t="shared" si="12"/>
        <v>0</v>
      </c>
      <c r="F80" s="69"/>
      <c r="G80" s="69"/>
      <c r="H80" s="69"/>
    </row>
    <row r="81" spans="1:8" x14ac:dyDescent="0.2">
      <c r="A81" s="69"/>
      <c r="B81" s="67"/>
      <c r="C81" s="68"/>
      <c r="D81" s="68"/>
      <c r="E81" s="86">
        <f t="shared" si="12"/>
        <v>0</v>
      </c>
      <c r="F81" s="69"/>
      <c r="G81" s="69"/>
      <c r="H81" s="69"/>
    </row>
    <row r="82" spans="1:8" x14ac:dyDescent="0.2">
      <c r="A82" s="69"/>
      <c r="B82" s="67"/>
      <c r="C82" s="68"/>
      <c r="D82" s="68"/>
      <c r="E82" s="86">
        <f t="shared" si="12"/>
        <v>0</v>
      </c>
      <c r="F82" s="69"/>
      <c r="G82" s="69"/>
      <c r="H82" s="69"/>
    </row>
    <row r="83" spans="1:8" x14ac:dyDescent="0.2">
      <c r="A83" s="69"/>
      <c r="B83" s="67"/>
      <c r="C83" s="68"/>
      <c r="D83" s="68"/>
      <c r="E83" s="86">
        <f t="shared" si="12"/>
        <v>0</v>
      </c>
      <c r="F83" s="69"/>
      <c r="G83" s="69"/>
      <c r="H83" s="69"/>
    </row>
    <row r="84" spans="1:8" x14ac:dyDescent="0.2">
      <c r="A84" s="69"/>
      <c r="B84" s="67"/>
      <c r="C84" s="68"/>
      <c r="D84" s="68"/>
      <c r="E84" s="86">
        <f t="shared" si="12"/>
        <v>0</v>
      </c>
      <c r="F84" s="69"/>
      <c r="G84" s="69"/>
      <c r="H84" s="69"/>
    </row>
    <row r="85" spans="1:8" x14ac:dyDescent="0.2">
      <c r="A85" s="69"/>
      <c r="B85" s="67"/>
      <c r="C85" s="68"/>
      <c r="D85" s="68"/>
      <c r="E85" s="86">
        <f t="shared" si="12"/>
        <v>0</v>
      </c>
      <c r="F85" s="69"/>
      <c r="G85" s="69"/>
      <c r="H85" s="69"/>
    </row>
    <row r="86" spans="1:8" x14ac:dyDescent="0.2">
      <c r="A86" s="69"/>
      <c r="B86" s="67"/>
      <c r="C86" s="68"/>
      <c r="D86" s="68"/>
      <c r="E86" s="86">
        <f t="shared" si="12"/>
        <v>0</v>
      </c>
      <c r="F86" s="69"/>
      <c r="G86" s="69"/>
      <c r="H86" s="69"/>
    </row>
    <row r="87" spans="1:8" x14ac:dyDescent="0.2">
      <c r="A87" s="69"/>
      <c r="B87" s="67"/>
      <c r="C87" s="68"/>
      <c r="D87" s="68"/>
      <c r="E87" s="86">
        <f t="shared" si="12"/>
        <v>0</v>
      </c>
      <c r="F87" s="69"/>
      <c r="G87" s="69"/>
      <c r="H87" s="69"/>
    </row>
    <row r="88" spans="1:8" x14ac:dyDescent="0.2">
      <c r="A88" s="69"/>
      <c r="B88" s="67"/>
      <c r="C88" s="68"/>
      <c r="D88" s="68"/>
      <c r="E88" s="86">
        <f t="shared" si="12"/>
        <v>0</v>
      </c>
      <c r="F88" s="69"/>
      <c r="G88" s="69"/>
      <c r="H88" s="69"/>
    </row>
    <row r="89" spans="1:8" x14ac:dyDescent="0.2">
      <c r="A89" s="69"/>
      <c r="B89" s="67"/>
      <c r="C89" s="68"/>
      <c r="D89" s="68"/>
      <c r="E89" s="86">
        <f t="shared" si="12"/>
        <v>0</v>
      </c>
      <c r="F89" s="69"/>
      <c r="G89" s="69"/>
      <c r="H89" s="69"/>
    </row>
    <row r="90" spans="1:8" x14ac:dyDescent="0.2">
      <c r="A90" s="69"/>
      <c r="B90" s="67"/>
      <c r="C90" s="68"/>
      <c r="D90" s="68"/>
      <c r="E90" s="86">
        <f t="shared" si="12"/>
        <v>0</v>
      </c>
      <c r="F90" s="69"/>
      <c r="G90" s="69"/>
      <c r="H90" s="69"/>
    </row>
    <row r="91" spans="1:8" x14ac:dyDescent="0.2">
      <c r="A91" s="69"/>
      <c r="B91" s="67"/>
      <c r="C91" s="68"/>
      <c r="D91" s="68"/>
      <c r="E91" s="86">
        <f t="shared" si="12"/>
        <v>0</v>
      </c>
      <c r="F91" s="69"/>
      <c r="G91" s="69"/>
      <c r="H91" s="69"/>
    </row>
    <row r="92" spans="1:8" x14ac:dyDescent="0.2">
      <c r="A92" s="69"/>
      <c r="B92" s="67"/>
      <c r="C92" s="68"/>
      <c r="D92" s="68"/>
      <c r="E92" s="86">
        <f t="shared" si="12"/>
        <v>0</v>
      </c>
      <c r="F92" s="69"/>
      <c r="G92" s="69"/>
      <c r="H92" s="69"/>
    </row>
    <row r="93" spans="1:8" x14ac:dyDescent="0.2">
      <c r="A93" s="69"/>
      <c r="B93" s="67"/>
      <c r="C93" s="68"/>
      <c r="D93" s="68"/>
      <c r="E93" s="86">
        <f t="shared" si="12"/>
        <v>0</v>
      </c>
      <c r="F93" s="69"/>
      <c r="G93" s="69"/>
      <c r="H93" s="69"/>
    </row>
    <row r="94" spans="1:8" x14ac:dyDescent="0.2">
      <c r="A94" s="69"/>
      <c r="B94" s="67"/>
      <c r="C94" s="68"/>
      <c r="D94" s="68"/>
      <c r="E94" s="86">
        <f t="shared" si="12"/>
        <v>0</v>
      </c>
      <c r="F94" s="69"/>
      <c r="G94" s="69"/>
      <c r="H94" s="69"/>
    </row>
    <row r="95" spans="1:8" x14ac:dyDescent="0.2">
      <c r="A95" s="69"/>
      <c r="B95" s="67"/>
      <c r="C95" s="68"/>
      <c r="D95" s="68"/>
      <c r="E95" s="86">
        <f t="shared" ref="E95:E100" si="13">C95+(D95*$K$4)</f>
        <v>0</v>
      </c>
      <c r="F95" s="69"/>
      <c r="G95" s="69"/>
      <c r="H95" s="69"/>
    </row>
    <row r="96" spans="1:8" x14ac:dyDescent="0.2">
      <c r="A96" s="69"/>
      <c r="B96" s="67"/>
      <c r="C96" s="68"/>
      <c r="D96" s="68"/>
      <c r="E96" s="86">
        <f t="shared" si="13"/>
        <v>0</v>
      </c>
      <c r="F96" s="69"/>
      <c r="G96" s="69"/>
      <c r="H96" s="69"/>
    </row>
    <row r="97" spans="1:8" x14ac:dyDescent="0.2">
      <c r="A97" s="69"/>
      <c r="B97" s="67"/>
      <c r="C97" s="68"/>
      <c r="D97" s="68"/>
      <c r="E97" s="86">
        <f t="shared" si="13"/>
        <v>0</v>
      </c>
      <c r="F97" s="69"/>
      <c r="G97" s="69"/>
      <c r="H97" s="69"/>
    </row>
    <row r="98" spans="1:8" x14ac:dyDescent="0.2">
      <c r="A98" s="69"/>
      <c r="B98" s="67"/>
      <c r="C98" s="68"/>
      <c r="D98" s="68"/>
      <c r="E98" s="86">
        <f t="shared" si="13"/>
        <v>0</v>
      </c>
      <c r="F98" s="69"/>
      <c r="G98" s="69"/>
      <c r="H98" s="69"/>
    </row>
    <row r="99" spans="1:8" x14ac:dyDescent="0.2">
      <c r="A99" s="69"/>
      <c r="B99" s="67"/>
      <c r="C99" s="68"/>
      <c r="D99" s="68"/>
      <c r="E99" s="86">
        <f t="shared" si="13"/>
        <v>0</v>
      </c>
      <c r="F99" s="69"/>
      <c r="G99" s="69"/>
      <c r="H99" s="69"/>
    </row>
    <row r="100" spans="1:8" x14ac:dyDescent="0.2">
      <c r="A100" s="69"/>
      <c r="B100" s="67"/>
      <c r="C100" s="68"/>
      <c r="D100" s="68"/>
      <c r="E100" s="86">
        <f t="shared" si="13"/>
        <v>0</v>
      </c>
      <c r="F100" s="69"/>
      <c r="G100" s="69"/>
      <c r="H100" s="69"/>
    </row>
  </sheetData>
  <mergeCells count="4">
    <mergeCell ref="D2:G2"/>
    <mergeCell ref="D3:G3"/>
    <mergeCell ref="C13:H13"/>
    <mergeCell ref="I13:M13"/>
  </mergeCells>
  <conditionalFormatting sqref="G15:G26">
    <cfRule type="expression" dxfId="28" priority="6">
      <formula>TODAY()&gt;B15</formula>
    </cfRule>
  </conditionalFormatting>
  <conditionalFormatting sqref="H15:H26">
    <cfRule type="expression" dxfId="27" priority="5">
      <formula>TODAY()&gt;B15</formula>
    </cfRule>
  </conditionalFormatting>
  <conditionalFormatting sqref="L15:L26">
    <cfRule type="expression" dxfId="26" priority="4">
      <formula>TODAY()&gt;B15</formula>
    </cfRule>
  </conditionalFormatting>
  <conditionalFormatting sqref="M15:M26">
    <cfRule type="expression" dxfId="25" priority="3">
      <formula>TODAY()&gt;B15</formula>
    </cfRule>
  </conditionalFormatting>
  <conditionalFormatting sqref="D15:D26">
    <cfRule type="expression" dxfId="24" priority="2">
      <formula>TODAY()&gt;B15</formula>
    </cfRule>
  </conditionalFormatting>
  <conditionalFormatting sqref="J15:J26">
    <cfRule type="expression" dxfId="23" priority="1">
      <formula>TODAY()&gt;B15</formula>
    </cfRule>
  </conditionalFormatting>
  <dataValidations count="3">
    <dataValidation allowBlank="1" showInputMessage="1" showErrorMessage="1" prompt="Add sick leave balance from last year." sqref="I15"/>
    <dataValidation allowBlank="1" showInputMessage="1" showErrorMessage="1" prompt="Add vacation balance from last year." sqref="C15"/>
    <dataValidation type="list" showInputMessage="1" showErrorMessage="1" sqref="A31:A100">
      <formula1>Leave_codes</formula1>
    </dataValidation>
  </dataValidations>
  <pageMargins left="0.75" right="0.75" top="1" bottom="1" header="0.5" footer="0.5"/>
  <pageSetup scale="88" orientation="landscape" r:id="rId1"/>
  <headerFooter alignWithMargins="0">
    <oddHeader>&amp;C&amp;"Times New Roman,Bold"&amp;14VACATION and SICK LEAVE RECORD</oddHeader>
    <oddFooter>&amp;LUpdated:  &amp;D&amp;R&amp;F</oddFooter>
  </headerFooter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C15" sqref="C15"/>
    </sheetView>
  </sheetViews>
  <sheetFormatPr defaultColWidth="17.7109375" defaultRowHeight="12.75" x14ac:dyDescent="0.2"/>
  <cols>
    <col min="1" max="1" width="15.7109375" style="14" customWidth="1"/>
    <col min="2" max="2" width="10.140625" style="24" customWidth="1"/>
    <col min="3" max="3" width="9.42578125" style="14" customWidth="1"/>
    <col min="4" max="4" width="9.85546875" style="14" customWidth="1"/>
    <col min="5" max="5" width="9.5703125" style="14" customWidth="1"/>
    <col min="6" max="6" width="12.7109375" style="14" customWidth="1"/>
    <col min="7" max="7" width="9.5703125" style="14" customWidth="1"/>
    <col min="8" max="8" width="10.7109375" style="14" customWidth="1"/>
    <col min="9" max="9" width="12.5703125" style="14" customWidth="1"/>
    <col min="10" max="10" width="9.85546875" style="14" customWidth="1"/>
    <col min="11" max="12" width="9.140625" style="14" customWidth="1"/>
    <col min="13" max="13" width="9.5703125" style="14" customWidth="1"/>
    <col min="14" max="16384" width="17.7109375" style="14"/>
  </cols>
  <sheetData>
    <row r="1" spans="1:13" x14ac:dyDescent="0.2">
      <c r="A1" s="12"/>
      <c r="B1" s="13"/>
      <c r="C1" s="12"/>
    </row>
    <row r="2" spans="1:13" x14ac:dyDescent="0.2">
      <c r="A2" s="15" t="s">
        <v>5</v>
      </c>
      <c r="B2" s="16"/>
      <c r="D2" s="115" t="str">
        <f>'initial year 2005-2006'!D2</f>
        <v>Luke Warm</v>
      </c>
      <c r="E2" s="115"/>
      <c r="F2" s="115"/>
      <c r="G2" s="115"/>
      <c r="I2" s="15" t="s">
        <v>18</v>
      </c>
      <c r="K2" s="76" t="str">
        <f>TEXT(DATE(YEAR(B15),MONTH(B15),1),"m/d/yy")&amp;" - "&amp;TEXT(B26,"m/d/yy")</f>
        <v>7/1/07 - 6/30/08</v>
      </c>
      <c r="L2" s="76"/>
    </row>
    <row r="3" spans="1:13" x14ac:dyDescent="0.2">
      <c r="A3" s="17" t="s">
        <v>6</v>
      </c>
      <c r="B3" s="18"/>
      <c r="D3" s="115" t="str">
        <f>'initial year 2005-2006'!D3</f>
        <v>Chemistry &amp; Biochemistry</v>
      </c>
      <c r="E3" s="115"/>
      <c r="F3" s="115"/>
      <c r="G3" s="115"/>
      <c r="I3" s="15" t="s">
        <v>19</v>
      </c>
      <c r="K3" s="19">
        <f>'initial year 2005-2006'!K3</f>
        <v>1</v>
      </c>
    </row>
    <row r="4" spans="1:13" x14ac:dyDescent="0.2">
      <c r="A4" s="15" t="s">
        <v>16</v>
      </c>
      <c r="B4" s="16"/>
      <c r="D4" s="20">
        <f>'initial year 2005-2006'!D4</f>
        <v>38718</v>
      </c>
      <c r="E4" s="21"/>
      <c r="F4" s="22"/>
      <c r="G4" s="22"/>
      <c r="I4" s="15" t="s">
        <v>23</v>
      </c>
      <c r="K4" s="23">
        <f>'initial year 2005-2006'!K4</f>
        <v>7.5</v>
      </c>
    </row>
    <row r="5" spans="1:13" x14ac:dyDescent="0.2">
      <c r="F5" s="25"/>
    </row>
    <row r="6" spans="1:13" x14ac:dyDescent="0.2">
      <c r="A6" s="15" t="s">
        <v>17</v>
      </c>
      <c r="D6" s="22">
        <f ca="1">IF(D4="",0,DATEDIF(D4,TODAY(),"Y"))</f>
        <v>6</v>
      </c>
      <c r="I6" s="26" t="s">
        <v>62</v>
      </c>
      <c r="J6" s="27" t="s">
        <v>52</v>
      </c>
      <c r="K6" s="27" t="s">
        <v>27</v>
      </c>
      <c r="M6" s="27" t="s">
        <v>31</v>
      </c>
    </row>
    <row r="7" spans="1:13" hidden="1" x14ac:dyDescent="0.2">
      <c r="A7" s="15" t="s">
        <v>0</v>
      </c>
      <c r="B7" s="16"/>
      <c r="H7" s="28"/>
      <c r="I7" s="15" t="s">
        <v>13</v>
      </c>
    </row>
    <row r="8" spans="1:13" x14ac:dyDescent="0.2">
      <c r="A8" s="15" t="s">
        <v>11</v>
      </c>
      <c r="D8" s="22">
        <f ca="1">VLOOKUP(D6,accumulation,2,TRUE)</f>
        <v>30</v>
      </c>
      <c r="E8" s="29" t="str">
        <f ca="1">$K$4*D8&amp;" hrs. ("&amp;$K$4&amp;" hr work day)"</f>
        <v>225 hrs. (7.5 hr work day)</v>
      </c>
      <c r="F8" s="25"/>
      <c r="H8" s="28"/>
      <c r="I8" s="15" t="s">
        <v>14</v>
      </c>
      <c r="J8" s="30">
        <f>$M$8/12</f>
        <v>1.8333333333333333</v>
      </c>
      <c r="K8" s="30">
        <f>J8*$K$4</f>
        <v>13.75</v>
      </c>
      <c r="M8" s="14">
        <v>22</v>
      </c>
    </row>
    <row r="9" spans="1:13" x14ac:dyDescent="0.2">
      <c r="A9" s="15" t="s">
        <v>12</v>
      </c>
      <c r="B9" s="16"/>
      <c r="D9" s="14">
        <v>120</v>
      </c>
      <c r="E9" s="29" t="str">
        <f>$K$4*D9&amp;" hrs. ("&amp;$K$4&amp;" hr work day)"</f>
        <v>900 hrs. (7.5 hr work day)</v>
      </c>
      <c r="F9" s="25"/>
      <c r="H9" s="28"/>
      <c r="I9" s="15" t="s">
        <v>15</v>
      </c>
      <c r="J9" s="30">
        <f>$M$9/12</f>
        <v>1.5</v>
      </c>
      <c r="K9" s="30">
        <f>J9*$K$4</f>
        <v>11.25</v>
      </c>
      <c r="M9" s="14">
        <v>18</v>
      </c>
    </row>
    <row r="10" spans="1:13" hidden="1" x14ac:dyDescent="0.2">
      <c r="A10" s="15" t="s">
        <v>1</v>
      </c>
      <c r="B10" s="16"/>
      <c r="D10" s="12"/>
      <c r="H10" s="28"/>
      <c r="I10" s="28"/>
    </row>
    <row r="11" spans="1:13" hidden="1" x14ac:dyDescent="0.2">
      <c r="A11" s="15" t="s">
        <v>2</v>
      </c>
      <c r="B11" s="16"/>
      <c r="D11" s="12"/>
      <c r="H11" s="28"/>
      <c r="I11" s="28"/>
    </row>
    <row r="12" spans="1:13" ht="13.5" thickBot="1" x14ac:dyDescent="0.25">
      <c r="A12" s="15"/>
      <c r="B12" s="16"/>
      <c r="D12" s="28"/>
      <c r="H12" s="28"/>
      <c r="I12" s="28"/>
    </row>
    <row r="13" spans="1:13" s="33" customFormat="1" ht="18" customHeight="1" thickTop="1" thickBot="1" x14ac:dyDescent="0.25">
      <c r="A13" s="31"/>
      <c r="B13" s="32"/>
      <c r="C13" s="116" t="s">
        <v>3</v>
      </c>
      <c r="D13" s="117"/>
      <c r="E13" s="117"/>
      <c r="F13" s="117"/>
      <c r="G13" s="117"/>
      <c r="H13" s="118"/>
      <c r="I13" s="119" t="s">
        <v>4</v>
      </c>
      <c r="J13" s="120"/>
      <c r="K13" s="120"/>
      <c r="L13" s="120"/>
      <c r="M13" s="121"/>
    </row>
    <row r="14" spans="1:13" ht="57" customHeight="1" thickTop="1" thickBot="1" x14ac:dyDescent="0.25">
      <c r="A14" s="34"/>
      <c r="B14" s="35" t="s">
        <v>54</v>
      </c>
      <c r="C14" s="36" t="s">
        <v>55</v>
      </c>
      <c r="D14" s="37" t="s">
        <v>7</v>
      </c>
      <c r="E14" s="37" t="s">
        <v>8</v>
      </c>
      <c r="F14" s="38" t="s">
        <v>58</v>
      </c>
      <c r="G14" s="38" t="s">
        <v>57</v>
      </c>
      <c r="H14" s="39" t="s">
        <v>56</v>
      </c>
      <c r="I14" s="40" t="s">
        <v>55</v>
      </c>
      <c r="J14" s="37" t="s">
        <v>7</v>
      </c>
      <c r="K14" s="37" t="s">
        <v>8</v>
      </c>
      <c r="L14" s="38" t="s">
        <v>57</v>
      </c>
      <c r="M14" s="39" t="s">
        <v>56</v>
      </c>
    </row>
    <row r="15" spans="1:13" s="49" customFormat="1" ht="13.5" thickTop="1" x14ac:dyDescent="0.2">
      <c r="A15" s="41" t="str">
        <f>UPPER(TEXT(B15,"mmmm")&amp;" '"&amp;TEXT(B15,"yy"))</f>
        <v>JULY '07</v>
      </c>
      <c r="B15" s="42">
        <v>39294</v>
      </c>
      <c r="C15" s="43">
        <f>'2006-2007'!C27</f>
        <v>135</v>
      </c>
      <c r="D15" s="44">
        <f>$K$3*$K$8</f>
        <v>13.75</v>
      </c>
      <c r="E15" s="44">
        <f t="shared" ref="E15:E26" si="0">SUMPRODUCT(($A$31:$A$100="vacation")*(MONTH($B$31:$B$100)=MONTH(B15))*$E$31:$E$100)</f>
        <v>75</v>
      </c>
      <c r="F15" s="44">
        <f t="shared" ref="F15:F26" si="1">$K$3*$K$4*VLOOKUP(DATEDIF($D$4,B15,"Y"),accumulation,2,TRUE)</f>
        <v>187.5</v>
      </c>
      <c r="G15" s="45">
        <f>MIN(F15,(C15+D15-E15))</f>
        <v>73.75</v>
      </c>
      <c r="H15" s="46">
        <f>IF(G15=0,0,(G15/$K$4))</f>
        <v>9.8333333333333339</v>
      </c>
      <c r="I15" s="47">
        <f>'2006-2007'!I27</f>
        <v>192</v>
      </c>
      <c r="J15" s="44">
        <f>$K$3*$K$9</f>
        <v>11.25</v>
      </c>
      <c r="K15" s="44">
        <f>SUMPRODUCT(($A$31:$A$100="sick leave")*(MONTH($B$31:$B$100)=MONTH(B15))*$E$31:$E$100)</f>
        <v>0</v>
      </c>
      <c r="L15" s="48">
        <f>MIN($K$3*$K$4*$D$9,(I15+J15-K15))</f>
        <v>203.25</v>
      </c>
      <c r="M15" s="46">
        <f>IF(L15=0,0,(L15/$K$4))</f>
        <v>27.1</v>
      </c>
    </row>
    <row r="16" spans="1:13" x14ac:dyDescent="0.2">
      <c r="A16" s="41" t="str">
        <f t="shared" ref="A16:A26" si="2">UPPER(TEXT(B16,"mmmm")&amp;" '"&amp;TEXT(B16,"yy"))</f>
        <v>AUGUST '07</v>
      </c>
      <c r="B16" s="42">
        <v>39325</v>
      </c>
      <c r="C16" s="50">
        <f t="shared" ref="C16:C26" si="3">G15</f>
        <v>73.75</v>
      </c>
      <c r="D16" s="44">
        <f t="shared" ref="D16:D26" si="4">$K$3*$K$8</f>
        <v>13.75</v>
      </c>
      <c r="E16" s="44">
        <f t="shared" si="0"/>
        <v>0</v>
      </c>
      <c r="F16" s="44">
        <f t="shared" si="1"/>
        <v>187.5</v>
      </c>
      <c r="G16" s="45">
        <f t="shared" ref="G16:G26" si="5">MIN(F16,(C16+D16-E16))</f>
        <v>87.5</v>
      </c>
      <c r="H16" s="46">
        <f t="shared" ref="H16:H26" si="6">IF(G16=0,0,(G16/$K$4))</f>
        <v>11.666666666666666</v>
      </c>
      <c r="I16" s="51">
        <f t="shared" ref="I16:I27" si="7">L15</f>
        <v>203.25</v>
      </c>
      <c r="J16" s="44">
        <f t="shared" ref="J16:J26" si="8">$K$3*$K$9</f>
        <v>11.25</v>
      </c>
      <c r="K16" s="44">
        <f t="shared" ref="K16:K26" si="9">SUMPRODUCT(($A$31:$A$100="sick leave")*(MONTH($B$31:$B$100)=MONTH(B16))*$E$31:$E$100)</f>
        <v>0</v>
      </c>
      <c r="L16" s="48">
        <f t="shared" ref="L16:L26" si="10">MIN($K$3*$K$4*$D$9,(I16+J16-K16))</f>
        <v>214.5</v>
      </c>
      <c r="M16" s="46">
        <f t="shared" ref="M16:M26" si="11">IF(L16=0,0,(L16/$K$4))</f>
        <v>28.6</v>
      </c>
    </row>
    <row r="17" spans="1:13" x14ac:dyDescent="0.2">
      <c r="A17" s="41" t="str">
        <f t="shared" si="2"/>
        <v>SEPTEMBER '07</v>
      </c>
      <c r="B17" s="42">
        <v>39355</v>
      </c>
      <c r="C17" s="50">
        <f t="shared" si="3"/>
        <v>87.5</v>
      </c>
      <c r="D17" s="44">
        <f t="shared" si="4"/>
        <v>13.75</v>
      </c>
      <c r="E17" s="44">
        <f t="shared" si="0"/>
        <v>13.5</v>
      </c>
      <c r="F17" s="44">
        <f t="shared" si="1"/>
        <v>187.5</v>
      </c>
      <c r="G17" s="45">
        <f t="shared" si="5"/>
        <v>87.75</v>
      </c>
      <c r="H17" s="46">
        <f t="shared" si="6"/>
        <v>11.7</v>
      </c>
      <c r="I17" s="51">
        <f t="shared" si="7"/>
        <v>214.5</v>
      </c>
      <c r="J17" s="44">
        <f t="shared" si="8"/>
        <v>11.25</v>
      </c>
      <c r="K17" s="44">
        <f t="shared" si="9"/>
        <v>0</v>
      </c>
      <c r="L17" s="48">
        <f t="shared" si="10"/>
        <v>225.75</v>
      </c>
      <c r="M17" s="46">
        <f t="shared" si="11"/>
        <v>30.1</v>
      </c>
    </row>
    <row r="18" spans="1:13" x14ac:dyDescent="0.2">
      <c r="A18" s="41" t="str">
        <f t="shared" si="2"/>
        <v>OCTOBER '07</v>
      </c>
      <c r="B18" s="42">
        <v>39386</v>
      </c>
      <c r="C18" s="50">
        <f t="shared" si="3"/>
        <v>87.75</v>
      </c>
      <c r="D18" s="44">
        <f t="shared" si="4"/>
        <v>13.75</v>
      </c>
      <c r="E18" s="44">
        <f t="shared" si="0"/>
        <v>15</v>
      </c>
      <c r="F18" s="44">
        <f t="shared" si="1"/>
        <v>187.5</v>
      </c>
      <c r="G18" s="45">
        <f t="shared" si="5"/>
        <v>86.5</v>
      </c>
      <c r="H18" s="46">
        <f t="shared" si="6"/>
        <v>11.533333333333333</v>
      </c>
      <c r="I18" s="51">
        <f t="shared" si="7"/>
        <v>225.75</v>
      </c>
      <c r="J18" s="44">
        <f t="shared" si="8"/>
        <v>11.25</v>
      </c>
      <c r="K18" s="44">
        <f t="shared" si="9"/>
        <v>0</v>
      </c>
      <c r="L18" s="48">
        <f t="shared" si="10"/>
        <v>237</v>
      </c>
      <c r="M18" s="46">
        <f t="shared" si="11"/>
        <v>31.6</v>
      </c>
    </row>
    <row r="19" spans="1:13" x14ac:dyDescent="0.2">
      <c r="A19" s="41" t="str">
        <f t="shared" si="2"/>
        <v>NOVEMBER '07</v>
      </c>
      <c r="B19" s="42">
        <v>39416</v>
      </c>
      <c r="C19" s="50">
        <f t="shared" si="3"/>
        <v>86.5</v>
      </c>
      <c r="D19" s="44">
        <f t="shared" si="4"/>
        <v>13.75</v>
      </c>
      <c r="E19" s="44">
        <f t="shared" si="0"/>
        <v>7.5</v>
      </c>
      <c r="F19" s="44">
        <f t="shared" si="1"/>
        <v>187.5</v>
      </c>
      <c r="G19" s="45">
        <f t="shared" si="5"/>
        <v>92.75</v>
      </c>
      <c r="H19" s="46">
        <f t="shared" si="6"/>
        <v>12.366666666666667</v>
      </c>
      <c r="I19" s="51">
        <f t="shared" si="7"/>
        <v>237</v>
      </c>
      <c r="J19" s="44">
        <f t="shared" si="8"/>
        <v>11.25</v>
      </c>
      <c r="K19" s="44">
        <f t="shared" si="9"/>
        <v>0</v>
      </c>
      <c r="L19" s="48">
        <f t="shared" si="10"/>
        <v>248.25</v>
      </c>
      <c r="M19" s="46">
        <f t="shared" si="11"/>
        <v>33.1</v>
      </c>
    </row>
    <row r="20" spans="1:13" x14ac:dyDescent="0.2">
      <c r="A20" s="41" t="str">
        <f t="shared" si="2"/>
        <v>DECEMBER '07</v>
      </c>
      <c r="B20" s="42">
        <v>39447</v>
      </c>
      <c r="C20" s="50">
        <f t="shared" si="3"/>
        <v>92.75</v>
      </c>
      <c r="D20" s="44">
        <f t="shared" si="4"/>
        <v>13.75</v>
      </c>
      <c r="E20" s="44">
        <f t="shared" si="0"/>
        <v>3.75</v>
      </c>
      <c r="F20" s="44">
        <f t="shared" si="1"/>
        <v>187.5</v>
      </c>
      <c r="G20" s="45">
        <f t="shared" si="5"/>
        <v>102.75</v>
      </c>
      <c r="H20" s="46">
        <f t="shared" si="6"/>
        <v>13.7</v>
      </c>
      <c r="I20" s="51">
        <f t="shared" si="7"/>
        <v>248.25</v>
      </c>
      <c r="J20" s="44">
        <f t="shared" si="8"/>
        <v>11.25</v>
      </c>
      <c r="K20" s="44">
        <f t="shared" si="9"/>
        <v>0</v>
      </c>
      <c r="L20" s="48">
        <f t="shared" si="10"/>
        <v>259.5</v>
      </c>
      <c r="M20" s="46">
        <f t="shared" si="11"/>
        <v>34.6</v>
      </c>
    </row>
    <row r="21" spans="1:13" x14ac:dyDescent="0.2">
      <c r="A21" s="41" t="str">
        <f t="shared" si="2"/>
        <v>JANUARY '08</v>
      </c>
      <c r="B21" s="42">
        <v>39478</v>
      </c>
      <c r="C21" s="50">
        <f t="shared" si="3"/>
        <v>102.75</v>
      </c>
      <c r="D21" s="44">
        <f t="shared" si="4"/>
        <v>13.75</v>
      </c>
      <c r="E21" s="44">
        <f t="shared" si="0"/>
        <v>0</v>
      </c>
      <c r="F21" s="44">
        <f t="shared" si="1"/>
        <v>187.5</v>
      </c>
      <c r="G21" s="45">
        <f t="shared" si="5"/>
        <v>116.5</v>
      </c>
      <c r="H21" s="46">
        <f t="shared" si="6"/>
        <v>15.533333333333333</v>
      </c>
      <c r="I21" s="51">
        <f t="shared" si="7"/>
        <v>259.5</v>
      </c>
      <c r="J21" s="44">
        <f t="shared" si="8"/>
        <v>11.25</v>
      </c>
      <c r="K21" s="44">
        <f t="shared" si="9"/>
        <v>17</v>
      </c>
      <c r="L21" s="48">
        <f t="shared" si="10"/>
        <v>253.75</v>
      </c>
      <c r="M21" s="46">
        <f t="shared" si="11"/>
        <v>33.833333333333336</v>
      </c>
    </row>
    <row r="22" spans="1:13" x14ac:dyDescent="0.2">
      <c r="A22" s="41" t="str">
        <f t="shared" si="2"/>
        <v>FEBRUARY '08</v>
      </c>
      <c r="B22" s="42">
        <v>39507</v>
      </c>
      <c r="C22" s="50">
        <f t="shared" si="3"/>
        <v>116.5</v>
      </c>
      <c r="D22" s="44">
        <f t="shared" si="4"/>
        <v>13.75</v>
      </c>
      <c r="E22" s="44">
        <f t="shared" si="0"/>
        <v>7.5</v>
      </c>
      <c r="F22" s="44">
        <f t="shared" si="1"/>
        <v>187.5</v>
      </c>
      <c r="G22" s="45">
        <f t="shared" si="5"/>
        <v>122.75</v>
      </c>
      <c r="H22" s="46">
        <f t="shared" si="6"/>
        <v>16.366666666666667</v>
      </c>
      <c r="I22" s="51">
        <f t="shared" si="7"/>
        <v>253.75</v>
      </c>
      <c r="J22" s="44">
        <f t="shared" si="8"/>
        <v>11.25</v>
      </c>
      <c r="K22" s="44">
        <f t="shared" si="9"/>
        <v>0</v>
      </c>
      <c r="L22" s="48">
        <f t="shared" si="10"/>
        <v>265</v>
      </c>
      <c r="M22" s="46">
        <f t="shared" si="11"/>
        <v>35.333333333333336</v>
      </c>
    </row>
    <row r="23" spans="1:13" x14ac:dyDescent="0.2">
      <c r="A23" s="41" t="str">
        <f t="shared" si="2"/>
        <v>MARCH '08</v>
      </c>
      <c r="B23" s="42">
        <v>39538</v>
      </c>
      <c r="C23" s="50">
        <f t="shared" si="3"/>
        <v>122.75</v>
      </c>
      <c r="D23" s="44">
        <f t="shared" si="4"/>
        <v>13.75</v>
      </c>
      <c r="E23" s="44">
        <f t="shared" si="0"/>
        <v>7.5</v>
      </c>
      <c r="F23" s="44">
        <f t="shared" si="1"/>
        <v>187.5</v>
      </c>
      <c r="G23" s="45">
        <f t="shared" si="5"/>
        <v>129</v>
      </c>
      <c r="H23" s="46">
        <f t="shared" si="6"/>
        <v>17.2</v>
      </c>
      <c r="I23" s="51">
        <f t="shared" si="7"/>
        <v>265</v>
      </c>
      <c r="J23" s="44">
        <f t="shared" si="8"/>
        <v>11.25</v>
      </c>
      <c r="K23" s="44">
        <f t="shared" si="9"/>
        <v>6.5</v>
      </c>
      <c r="L23" s="48">
        <f t="shared" si="10"/>
        <v>269.75</v>
      </c>
      <c r="M23" s="46">
        <f t="shared" si="11"/>
        <v>35.966666666666669</v>
      </c>
    </row>
    <row r="24" spans="1:13" x14ac:dyDescent="0.2">
      <c r="A24" s="41" t="str">
        <f t="shared" si="2"/>
        <v>APRIL '08</v>
      </c>
      <c r="B24" s="42">
        <v>39568</v>
      </c>
      <c r="C24" s="50">
        <f t="shared" si="3"/>
        <v>129</v>
      </c>
      <c r="D24" s="44">
        <f t="shared" si="4"/>
        <v>13.75</v>
      </c>
      <c r="E24" s="44">
        <f t="shared" si="0"/>
        <v>30</v>
      </c>
      <c r="F24" s="44">
        <f t="shared" si="1"/>
        <v>187.5</v>
      </c>
      <c r="G24" s="45">
        <f t="shared" si="5"/>
        <v>112.75</v>
      </c>
      <c r="H24" s="46">
        <f t="shared" si="6"/>
        <v>15.033333333333333</v>
      </c>
      <c r="I24" s="51">
        <f t="shared" si="7"/>
        <v>269.75</v>
      </c>
      <c r="J24" s="44">
        <f t="shared" si="8"/>
        <v>11.25</v>
      </c>
      <c r="K24" s="44">
        <f t="shared" si="9"/>
        <v>0</v>
      </c>
      <c r="L24" s="48">
        <f t="shared" si="10"/>
        <v>281</v>
      </c>
      <c r="M24" s="46">
        <f t="shared" si="11"/>
        <v>37.466666666666669</v>
      </c>
    </row>
    <row r="25" spans="1:13" x14ac:dyDescent="0.2">
      <c r="A25" s="41" t="str">
        <f t="shared" si="2"/>
        <v>MAY '08</v>
      </c>
      <c r="B25" s="42">
        <v>39599</v>
      </c>
      <c r="C25" s="50">
        <f t="shared" si="3"/>
        <v>112.75</v>
      </c>
      <c r="D25" s="44">
        <f t="shared" si="4"/>
        <v>13.75</v>
      </c>
      <c r="E25" s="44">
        <f t="shared" si="0"/>
        <v>15</v>
      </c>
      <c r="F25" s="44">
        <f t="shared" si="1"/>
        <v>187.5</v>
      </c>
      <c r="G25" s="45">
        <f t="shared" si="5"/>
        <v>111.5</v>
      </c>
      <c r="H25" s="46">
        <f t="shared" si="6"/>
        <v>14.866666666666667</v>
      </c>
      <c r="I25" s="51">
        <f t="shared" si="7"/>
        <v>281</v>
      </c>
      <c r="J25" s="44">
        <f t="shared" si="8"/>
        <v>11.25</v>
      </c>
      <c r="K25" s="44">
        <f t="shared" si="9"/>
        <v>0</v>
      </c>
      <c r="L25" s="48">
        <f t="shared" si="10"/>
        <v>292.25</v>
      </c>
      <c r="M25" s="46">
        <f t="shared" si="11"/>
        <v>38.966666666666669</v>
      </c>
    </row>
    <row r="26" spans="1:13" s="49" customFormat="1" ht="13.5" thickBot="1" x14ac:dyDescent="0.25">
      <c r="A26" s="41" t="str">
        <f t="shared" si="2"/>
        <v>JUNE '08</v>
      </c>
      <c r="B26" s="42">
        <v>39629</v>
      </c>
      <c r="C26" s="50">
        <f t="shared" si="3"/>
        <v>111.5</v>
      </c>
      <c r="D26" s="44">
        <f t="shared" si="4"/>
        <v>13.75</v>
      </c>
      <c r="E26" s="44">
        <f t="shared" si="0"/>
        <v>37.5</v>
      </c>
      <c r="F26" s="44">
        <f t="shared" si="1"/>
        <v>187.5</v>
      </c>
      <c r="G26" s="45">
        <f t="shared" si="5"/>
        <v>87.75</v>
      </c>
      <c r="H26" s="46">
        <f t="shared" si="6"/>
        <v>11.7</v>
      </c>
      <c r="I26" s="51">
        <f t="shared" si="7"/>
        <v>292.25</v>
      </c>
      <c r="J26" s="44">
        <f t="shared" si="8"/>
        <v>11.25</v>
      </c>
      <c r="K26" s="44">
        <f t="shared" si="9"/>
        <v>0</v>
      </c>
      <c r="L26" s="48">
        <f t="shared" si="10"/>
        <v>303.5</v>
      </c>
      <c r="M26" s="46">
        <f t="shared" si="11"/>
        <v>40.466666666666669</v>
      </c>
    </row>
    <row r="27" spans="1:13" ht="14.25" thickTop="1" thickBot="1" x14ac:dyDescent="0.25">
      <c r="A27" s="52" t="s">
        <v>20</v>
      </c>
      <c r="B27" s="53"/>
      <c r="C27" s="100">
        <f>G26</f>
        <v>87.75</v>
      </c>
      <c r="D27" s="54"/>
      <c r="E27" s="54"/>
      <c r="F27" s="54"/>
      <c r="G27" s="55"/>
      <c r="H27" s="56"/>
      <c r="I27" s="100">
        <f t="shared" si="7"/>
        <v>303.5</v>
      </c>
      <c r="J27" s="54"/>
      <c r="K27" s="54"/>
      <c r="L27" s="57"/>
      <c r="M27" s="56"/>
    </row>
    <row r="28" spans="1:13" s="22" customFormat="1" ht="13.5" thickTop="1" x14ac:dyDescent="0.2">
      <c r="A28" s="71"/>
      <c r="B28" s="72"/>
      <c r="C28" s="73"/>
      <c r="D28" s="58"/>
      <c r="E28" s="58"/>
      <c r="F28" s="58"/>
      <c r="G28" s="59"/>
      <c r="H28" s="60"/>
      <c r="I28" s="74"/>
      <c r="J28" s="58"/>
      <c r="K28" s="58"/>
      <c r="L28" s="61"/>
      <c r="M28" s="60"/>
    </row>
    <row r="29" spans="1:13" ht="13.5" thickBot="1" x14ac:dyDescent="0.25"/>
    <row r="30" spans="1:13" ht="27" thickTop="1" thickBot="1" x14ac:dyDescent="0.25">
      <c r="A30" s="62" t="s">
        <v>38</v>
      </c>
      <c r="B30" s="63" t="s">
        <v>53</v>
      </c>
      <c r="C30" s="62" t="s">
        <v>27</v>
      </c>
      <c r="D30" s="62" t="s">
        <v>52</v>
      </c>
      <c r="E30" s="64" t="s">
        <v>59</v>
      </c>
      <c r="F30" s="64" t="s">
        <v>61</v>
      </c>
      <c r="G30" s="65"/>
      <c r="H30" s="65"/>
    </row>
    <row r="31" spans="1:13" ht="13.5" thickTop="1" x14ac:dyDescent="0.2">
      <c r="A31" s="66" t="s">
        <v>28</v>
      </c>
      <c r="B31" s="67">
        <v>39264</v>
      </c>
      <c r="C31" s="68"/>
      <c r="D31" s="68">
        <v>10</v>
      </c>
      <c r="E31" s="86">
        <f t="shared" ref="E31:E94" si="12">C31+(D31*$K$4)</f>
        <v>75</v>
      </c>
      <c r="F31" s="69"/>
      <c r="G31" s="69"/>
      <c r="H31" s="69"/>
      <c r="J31" s="102" t="s">
        <v>21</v>
      </c>
      <c r="K31" s="103"/>
      <c r="L31" s="103"/>
      <c r="M31" s="104"/>
    </row>
    <row r="32" spans="1:13" x14ac:dyDescent="0.2">
      <c r="A32" s="66" t="s">
        <v>28</v>
      </c>
      <c r="B32" s="67">
        <v>39340</v>
      </c>
      <c r="C32" s="68">
        <v>6</v>
      </c>
      <c r="D32" s="68"/>
      <c r="E32" s="86">
        <f t="shared" si="12"/>
        <v>6</v>
      </c>
      <c r="F32" s="69"/>
      <c r="G32" s="69"/>
      <c r="H32" s="69"/>
      <c r="J32" s="105" t="s">
        <v>22</v>
      </c>
      <c r="K32" s="106"/>
      <c r="L32" s="106"/>
      <c r="M32" s="107"/>
    </row>
    <row r="33" spans="1:13" x14ac:dyDescent="0.2">
      <c r="A33" s="66" t="s">
        <v>28</v>
      </c>
      <c r="B33" s="67">
        <v>39341</v>
      </c>
      <c r="C33" s="68"/>
      <c r="D33" s="68">
        <v>1</v>
      </c>
      <c r="E33" s="86">
        <f t="shared" si="12"/>
        <v>7.5</v>
      </c>
      <c r="F33" s="69"/>
      <c r="G33" s="69"/>
      <c r="H33" s="69"/>
      <c r="J33" s="70"/>
    </row>
    <row r="34" spans="1:13" x14ac:dyDescent="0.2">
      <c r="A34" s="66" t="s">
        <v>28</v>
      </c>
      <c r="B34" s="67">
        <v>39374</v>
      </c>
      <c r="C34" s="68"/>
      <c r="D34" s="68">
        <v>2</v>
      </c>
      <c r="E34" s="86">
        <f t="shared" si="12"/>
        <v>15</v>
      </c>
      <c r="F34" s="69"/>
      <c r="G34" s="69"/>
      <c r="H34" s="69"/>
      <c r="J34" s="77" t="s">
        <v>24</v>
      </c>
      <c r="K34" s="78"/>
      <c r="L34" s="78"/>
      <c r="M34" s="79"/>
    </row>
    <row r="35" spans="1:13" x14ac:dyDescent="0.2">
      <c r="A35" s="66" t="s">
        <v>28</v>
      </c>
      <c r="B35" s="67">
        <v>39410</v>
      </c>
      <c r="C35" s="68"/>
      <c r="D35" s="68">
        <v>1</v>
      </c>
      <c r="E35" s="86">
        <f t="shared" si="12"/>
        <v>7.5</v>
      </c>
      <c r="F35" s="69"/>
      <c r="G35" s="69"/>
      <c r="H35" s="69"/>
      <c r="J35" s="80" t="s">
        <v>64</v>
      </c>
      <c r="K35" s="81"/>
      <c r="L35" s="81"/>
      <c r="M35" s="82"/>
    </row>
    <row r="36" spans="1:13" x14ac:dyDescent="0.2">
      <c r="A36" s="66" t="s">
        <v>29</v>
      </c>
      <c r="B36" s="67">
        <v>39459</v>
      </c>
      <c r="C36" s="68">
        <v>17</v>
      </c>
      <c r="D36" s="68"/>
      <c r="E36" s="86">
        <f t="shared" si="12"/>
        <v>17</v>
      </c>
      <c r="F36" s="69"/>
      <c r="G36" s="69"/>
      <c r="H36" s="69"/>
      <c r="J36" s="83" t="s">
        <v>65</v>
      </c>
      <c r="K36" s="84"/>
      <c r="L36" s="84"/>
      <c r="M36" s="85"/>
    </row>
    <row r="37" spans="1:13" x14ac:dyDescent="0.2">
      <c r="A37" s="66" t="s">
        <v>28</v>
      </c>
      <c r="B37" s="67">
        <v>39439</v>
      </c>
      <c r="C37" s="68">
        <v>3.75</v>
      </c>
      <c r="D37" s="68"/>
      <c r="E37" s="86">
        <f t="shared" si="12"/>
        <v>3.75</v>
      </c>
      <c r="F37" s="69"/>
      <c r="G37" s="69"/>
      <c r="H37" s="69"/>
      <c r="J37" s="75"/>
      <c r="K37" s="22"/>
      <c r="L37" s="22"/>
      <c r="M37" s="22"/>
    </row>
    <row r="38" spans="1:13" x14ac:dyDescent="0.2">
      <c r="A38" s="66" t="s">
        <v>29</v>
      </c>
      <c r="B38" s="67">
        <v>39519</v>
      </c>
      <c r="C38" s="68">
        <v>4</v>
      </c>
      <c r="D38" s="68"/>
      <c r="E38" s="86">
        <f t="shared" si="12"/>
        <v>4</v>
      </c>
      <c r="F38" s="69"/>
      <c r="G38" s="69"/>
      <c r="H38" s="69"/>
    </row>
    <row r="39" spans="1:13" x14ac:dyDescent="0.2">
      <c r="A39" s="66" t="s">
        <v>28</v>
      </c>
      <c r="B39" s="67">
        <v>39492</v>
      </c>
      <c r="C39" s="68"/>
      <c r="D39" s="68">
        <v>1</v>
      </c>
      <c r="E39" s="86">
        <f t="shared" si="12"/>
        <v>7.5</v>
      </c>
      <c r="F39" s="69"/>
      <c r="G39" s="69"/>
      <c r="H39" s="69"/>
    </row>
    <row r="40" spans="1:13" x14ac:dyDescent="0.2">
      <c r="A40" s="66" t="s">
        <v>28</v>
      </c>
      <c r="B40" s="67">
        <v>39519</v>
      </c>
      <c r="C40" s="68"/>
      <c r="D40" s="68">
        <v>1</v>
      </c>
      <c r="E40" s="86">
        <f t="shared" si="12"/>
        <v>7.5</v>
      </c>
      <c r="F40" s="69"/>
      <c r="G40" s="69"/>
      <c r="H40" s="69"/>
    </row>
    <row r="41" spans="1:13" x14ac:dyDescent="0.2">
      <c r="A41" s="69" t="s">
        <v>29</v>
      </c>
      <c r="B41" s="67">
        <v>39529</v>
      </c>
      <c r="C41" s="68">
        <v>2.5</v>
      </c>
      <c r="D41" s="68"/>
      <c r="E41" s="86">
        <f t="shared" si="12"/>
        <v>2.5</v>
      </c>
      <c r="F41" s="69"/>
      <c r="G41" s="69"/>
      <c r="H41" s="69"/>
    </row>
    <row r="42" spans="1:13" x14ac:dyDescent="0.2">
      <c r="A42" s="69" t="s">
        <v>28</v>
      </c>
      <c r="B42" s="67">
        <v>39571</v>
      </c>
      <c r="C42" s="68"/>
      <c r="D42" s="68">
        <v>2</v>
      </c>
      <c r="E42" s="86">
        <f t="shared" si="12"/>
        <v>15</v>
      </c>
      <c r="F42" s="69"/>
      <c r="G42" s="69"/>
      <c r="H42" s="69"/>
    </row>
    <row r="43" spans="1:13" x14ac:dyDescent="0.2">
      <c r="A43" s="69" t="s">
        <v>28</v>
      </c>
      <c r="B43" s="67">
        <v>39609</v>
      </c>
      <c r="C43" s="68"/>
      <c r="D43" s="68">
        <v>5</v>
      </c>
      <c r="E43" s="86">
        <f t="shared" si="12"/>
        <v>37.5</v>
      </c>
      <c r="F43" s="69"/>
      <c r="G43" s="69"/>
      <c r="H43" s="69"/>
    </row>
    <row r="44" spans="1:13" x14ac:dyDescent="0.2">
      <c r="A44" s="69" t="s">
        <v>28</v>
      </c>
      <c r="B44" s="67">
        <v>39541</v>
      </c>
      <c r="C44" s="68"/>
      <c r="D44" s="68">
        <v>4</v>
      </c>
      <c r="E44" s="86">
        <f t="shared" si="12"/>
        <v>30</v>
      </c>
      <c r="F44" s="69"/>
      <c r="G44" s="69"/>
      <c r="H44" s="69"/>
    </row>
    <row r="45" spans="1:13" x14ac:dyDescent="0.2">
      <c r="A45" s="69"/>
      <c r="B45" s="67"/>
      <c r="C45" s="68"/>
      <c r="D45" s="68"/>
      <c r="E45" s="86">
        <f t="shared" si="12"/>
        <v>0</v>
      </c>
      <c r="F45" s="69"/>
      <c r="G45" s="69"/>
      <c r="H45" s="69"/>
    </row>
    <row r="46" spans="1:13" x14ac:dyDescent="0.2">
      <c r="A46" s="69"/>
      <c r="B46" s="67"/>
      <c r="C46" s="68"/>
      <c r="D46" s="68"/>
      <c r="E46" s="86">
        <f t="shared" si="12"/>
        <v>0</v>
      </c>
      <c r="F46" s="69"/>
      <c r="G46" s="69"/>
      <c r="H46" s="69"/>
    </row>
    <row r="47" spans="1:13" x14ac:dyDescent="0.2">
      <c r="A47" s="69"/>
      <c r="B47" s="67"/>
      <c r="C47" s="68"/>
      <c r="D47" s="68"/>
      <c r="E47" s="86">
        <f t="shared" si="12"/>
        <v>0</v>
      </c>
      <c r="F47" s="69"/>
      <c r="G47" s="69"/>
      <c r="H47" s="69"/>
    </row>
    <row r="48" spans="1:13" x14ac:dyDescent="0.2">
      <c r="A48" s="69"/>
      <c r="B48" s="67"/>
      <c r="C48" s="68"/>
      <c r="D48" s="68"/>
      <c r="E48" s="86">
        <f t="shared" si="12"/>
        <v>0</v>
      </c>
      <c r="F48" s="69"/>
      <c r="G48" s="69"/>
      <c r="H48" s="69"/>
    </row>
    <row r="49" spans="1:8" x14ac:dyDescent="0.2">
      <c r="A49" s="69"/>
      <c r="B49" s="67"/>
      <c r="C49" s="68"/>
      <c r="D49" s="68"/>
      <c r="E49" s="86">
        <f t="shared" si="12"/>
        <v>0</v>
      </c>
      <c r="F49" s="69"/>
      <c r="G49" s="69"/>
      <c r="H49" s="69"/>
    </row>
    <row r="50" spans="1:8" x14ac:dyDescent="0.2">
      <c r="A50" s="69"/>
      <c r="B50" s="67"/>
      <c r="C50" s="68"/>
      <c r="D50" s="68"/>
      <c r="E50" s="86">
        <f t="shared" si="12"/>
        <v>0</v>
      </c>
      <c r="F50" s="69"/>
      <c r="G50" s="69"/>
      <c r="H50" s="69"/>
    </row>
    <row r="51" spans="1:8" x14ac:dyDescent="0.2">
      <c r="A51" s="69"/>
      <c r="B51" s="67"/>
      <c r="C51" s="68"/>
      <c r="D51" s="68"/>
      <c r="E51" s="86">
        <f t="shared" si="12"/>
        <v>0</v>
      </c>
      <c r="F51" s="69"/>
      <c r="G51" s="69"/>
      <c r="H51" s="69"/>
    </row>
    <row r="52" spans="1:8" x14ac:dyDescent="0.2">
      <c r="A52" s="69"/>
      <c r="B52" s="67"/>
      <c r="C52" s="68"/>
      <c r="D52" s="68"/>
      <c r="E52" s="86">
        <f t="shared" si="12"/>
        <v>0</v>
      </c>
      <c r="F52" s="69"/>
      <c r="G52" s="69"/>
      <c r="H52" s="69"/>
    </row>
    <row r="53" spans="1:8" x14ac:dyDescent="0.2">
      <c r="A53" s="69"/>
      <c r="B53" s="67"/>
      <c r="C53" s="68"/>
      <c r="D53" s="68"/>
      <c r="E53" s="86">
        <f t="shared" si="12"/>
        <v>0</v>
      </c>
      <c r="F53" s="69"/>
      <c r="G53" s="69"/>
      <c r="H53" s="69"/>
    </row>
    <row r="54" spans="1:8" x14ac:dyDescent="0.2">
      <c r="A54" s="69"/>
      <c r="B54" s="67"/>
      <c r="C54" s="68"/>
      <c r="D54" s="68"/>
      <c r="E54" s="86">
        <f t="shared" si="12"/>
        <v>0</v>
      </c>
      <c r="F54" s="69"/>
      <c r="G54" s="69"/>
      <c r="H54" s="69"/>
    </row>
    <row r="55" spans="1:8" x14ac:dyDescent="0.2">
      <c r="A55" s="69"/>
      <c r="B55" s="67"/>
      <c r="C55" s="68"/>
      <c r="D55" s="68"/>
      <c r="E55" s="86">
        <f t="shared" si="12"/>
        <v>0</v>
      </c>
      <c r="F55" s="69"/>
      <c r="G55" s="69"/>
      <c r="H55" s="69"/>
    </row>
    <row r="56" spans="1:8" x14ac:dyDescent="0.2">
      <c r="A56" s="69"/>
      <c r="B56" s="67"/>
      <c r="C56" s="68"/>
      <c r="D56" s="68"/>
      <c r="E56" s="86">
        <f t="shared" si="12"/>
        <v>0</v>
      </c>
      <c r="F56" s="69"/>
      <c r="G56" s="69"/>
      <c r="H56" s="69"/>
    </row>
    <row r="57" spans="1:8" x14ac:dyDescent="0.2">
      <c r="A57" s="69"/>
      <c r="B57" s="67"/>
      <c r="C57" s="68"/>
      <c r="D57" s="68"/>
      <c r="E57" s="86">
        <f t="shared" si="12"/>
        <v>0</v>
      </c>
      <c r="F57" s="69"/>
      <c r="G57" s="69"/>
      <c r="H57" s="69"/>
    </row>
    <row r="58" spans="1:8" x14ac:dyDescent="0.2">
      <c r="A58" s="69"/>
      <c r="B58" s="67"/>
      <c r="C58" s="68"/>
      <c r="D58" s="68"/>
      <c r="E58" s="86">
        <f t="shared" si="12"/>
        <v>0</v>
      </c>
      <c r="F58" s="69"/>
      <c r="G58" s="69"/>
      <c r="H58" s="69"/>
    </row>
    <row r="59" spans="1:8" x14ac:dyDescent="0.2">
      <c r="A59" s="69"/>
      <c r="B59" s="67"/>
      <c r="C59" s="68"/>
      <c r="D59" s="68"/>
      <c r="E59" s="86">
        <f t="shared" si="12"/>
        <v>0</v>
      </c>
      <c r="F59" s="69"/>
      <c r="G59" s="69"/>
      <c r="H59" s="69"/>
    </row>
    <row r="60" spans="1:8" x14ac:dyDescent="0.2">
      <c r="A60" s="69"/>
      <c r="B60" s="67"/>
      <c r="C60" s="68"/>
      <c r="D60" s="68"/>
      <c r="E60" s="86">
        <f t="shared" si="12"/>
        <v>0</v>
      </c>
      <c r="F60" s="69"/>
      <c r="G60" s="69"/>
      <c r="H60" s="69"/>
    </row>
    <row r="61" spans="1:8" x14ac:dyDescent="0.2">
      <c r="A61" s="69"/>
      <c r="B61" s="67"/>
      <c r="C61" s="68"/>
      <c r="D61" s="68"/>
      <c r="E61" s="86">
        <f t="shared" si="12"/>
        <v>0</v>
      </c>
      <c r="F61" s="69"/>
      <c r="G61" s="69"/>
      <c r="H61" s="69"/>
    </row>
    <row r="62" spans="1:8" x14ac:dyDescent="0.2">
      <c r="A62" s="69"/>
      <c r="B62" s="67"/>
      <c r="C62" s="68"/>
      <c r="D62" s="68"/>
      <c r="E62" s="86">
        <f t="shared" si="12"/>
        <v>0</v>
      </c>
      <c r="F62" s="69"/>
      <c r="G62" s="69"/>
      <c r="H62" s="69"/>
    </row>
    <row r="63" spans="1:8" x14ac:dyDescent="0.2">
      <c r="A63" s="69"/>
      <c r="B63" s="67"/>
      <c r="C63" s="68"/>
      <c r="D63" s="68"/>
      <c r="E63" s="86">
        <f t="shared" si="12"/>
        <v>0</v>
      </c>
      <c r="F63" s="69"/>
      <c r="G63" s="69"/>
      <c r="H63" s="69"/>
    </row>
    <row r="64" spans="1:8" x14ac:dyDescent="0.2">
      <c r="A64" s="69"/>
      <c r="B64" s="67"/>
      <c r="C64" s="68"/>
      <c r="D64" s="68"/>
      <c r="E64" s="86">
        <f t="shared" si="12"/>
        <v>0</v>
      </c>
      <c r="F64" s="69"/>
      <c r="G64" s="69"/>
      <c r="H64" s="69"/>
    </row>
    <row r="65" spans="1:8" x14ac:dyDescent="0.2">
      <c r="A65" s="69"/>
      <c r="B65" s="67"/>
      <c r="C65" s="68"/>
      <c r="D65" s="68"/>
      <c r="E65" s="86">
        <f t="shared" si="12"/>
        <v>0</v>
      </c>
      <c r="F65" s="69"/>
      <c r="G65" s="69"/>
      <c r="H65" s="69"/>
    </row>
    <row r="66" spans="1:8" x14ac:dyDescent="0.2">
      <c r="A66" s="69"/>
      <c r="B66" s="67"/>
      <c r="C66" s="68"/>
      <c r="D66" s="68"/>
      <c r="E66" s="86">
        <f t="shared" si="12"/>
        <v>0</v>
      </c>
      <c r="F66" s="69"/>
      <c r="G66" s="69"/>
      <c r="H66" s="69"/>
    </row>
    <row r="67" spans="1:8" x14ac:dyDescent="0.2">
      <c r="A67" s="69"/>
      <c r="B67" s="67"/>
      <c r="C67" s="68"/>
      <c r="D67" s="68"/>
      <c r="E67" s="86">
        <f t="shared" si="12"/>
        <v>0</v>
      </c>
      <c r="F67" s="69"/>
      <c r="G67" s="69"/>
      <c r="H67" s="69"/>
    </row>
    <row r="68" spans="1:8" x14ac:dyDescent="0.2">
      <c r="A68" s="69"/>
      <c r="B68" s="67"/>
      <c r="C68" s="68"/>
      <c r="D68" s="68"/>
      <c r="E68" s="86">
        <f t="shared" si="12"/>
        <v>0</v>
      </c>
      <c r="F68" s="69"/>
      <c r="G68" s="69"/>
      <c r="H68" s="69"/>
    </row>
    <row r="69" spans="1:8" x14ac:dyDescent="0.2">
      <c r="A69" s="69"/>
      <c r="B69" s="67"/>
      <c r="C69" s="68"/>
      <c r="D69" s="68"/>
      <c r="E69" s="86">
        <f t="shared" si="12"/>
        <v>0</v>
      </c>
      <c r="F69" s="69"/>
      <c r="G69" s="69"/>
      <c r="H69" s="69"/>
    </row>
    <row r="70" spans="1:8" x14ac:dyDescent="0.2">
      <c r="A70" s="69"/>
      <c r="B70" s="67"/>
      <c r="C70" s="68"/>
      <c r="D70" s="68"/>
      <c r="E70" s="86">
        <f t="shared" si="12"/>
        <v>0</v>
      </c>
      <c r="F70" s="69"/>
      <c r="G70" s="69"/>
      <c r="H70" s="69"/>
    </row>
    <row r="71" spans="1:8" x14ac:dyDescent="0.2">
      <c r="A71" s="69"/>
      <c r="B71" s="67"/>
      <c r="C71" s="68"/>
      <c r="D71" s="68"/>
      <c r="E71" s="86">
        <f t="shared" si="12"/>
        <v>0</v>
      </c>
      <c r="F71" s="69"/>
      <c r="G71" s="69"/>
      <c r="H71" s="69"/>
    </row>
    <row r="72" spans="1:8" x14ac:dyDescent="0.2">
      <c r="A72" s="69"/>
      <c r="B72" s="67"/>
      <c r="C72" s="68"/>
      <c r="D72" s="68"/>
      <c r="E72" s="86">
        <f t="shared" si="12"/>
        <v>0</v>
      </c>
      <c r="F72" s="69"/>
      <c r="G72" s="69"/>
      <c r="H72" s="69"/>
    </row>
    <row r="73" spans="1:8" x14ac:dyDescent="0.2">
      <c r="A73" s="69"/>
      <c r="B73" s="67"/>
      <c r="C73" s="68"/>
      <c r="D73" s="68"/>
      <c r="E73" s="86">
        <f t="shared" si="12"/>
        <v>0</v>
      </c>
      <c r="F73" s="69"/>
      <c r="G73" s="69"/>
      <c r="H73" s="69"/>
    </row>
    <row r="74" spans="1:8" x14ac:dyDescent="0.2">
      <c r="A74" s="69"/>
      <c r="B74" s="67"/>
      <c r="C74" s="68"/>
      <c r="D74" s="68"/>
      <c r="E74" s="86">
        <f t="shared" si="12"/>
        <v>0</v>
      </c>
      <c r="F74" s="69"/>
      <c r="G74" s="69"/>
      <c r="H74" s="69"/>
    </row>
    <row r="75" spans="1:8" x14ac:dyDescent="0.2">
      <c r="A75" s="69"/>
      <c r="B75" s="67"/>
      <c r="C75" s="68"/>
      <c r="D75" s="68"/>
      <c r="E75" s="86">
        <f t="shared" si="12"/>
        <v>0</v>
      </c>
      <c r="F75" s="69"/>
      <c r="G75" s="69"/>
      <c r="H75" s="69"/>
    </row>
    <row r="76" spans="1:8" x14ac:dyDescent="0.2">
      <c r="A76" s="69"/>
      <c r="B76" s="67"/>
      <c r="C76" s="68"/>
      <c r="D76" s="68"/>
      <c r="E76" s="86">
        <f t="shared" si="12"/>
        <v>0</v>
      </c>
      <c r="F76" s="69"/>
      <c r="G76" s="69"/>
      <c r="H76" s="69"/>
    </row>
    <row r="77" spans="1:8" x14ac:dyDescent="0.2">
      <c r="A77" s="69"/>
      <c r="B77" s="67"/>
      <c r="C77" s="68"/>
      <c r="D77" s="68"/>
      <c r="E77" s="86">
        <f t="shared" si="12"/>
        <v>0</v>
      </c>
      <c r="F77" s="69"/>
      <c r="G77" s="69"/>
      <c r="H77" s="69"/>
    </row>
    <row r="78" spans="1:8" x14ac:dyDescent="0.2">
      <c r="A78" s="69"/>
      <c r="B78" s="67"/>
      <c r="C78" s="68"/>
      <c r="D78" s="68"/>
      <c r="E78" s="86">
        <f t="shared" si="12"/>
        <v>0</v>
      </c>
      <c r="F78" s="69"/>
      <c r="G78" s="69"/>
      <c r="H78" s="69"/>
    </row>
    <row r="79" spans="1:8" x14ac:dyDescent="0.2">
      <c r="A79" s="69"/>
      <c r="B79" s="67"/>
      <c r="C79" s="68"/>
      <c r="D79" s="68"/>
      <c r="E79" s="86">
        <f t="shared" si="12"/>
        <v>0</v>
      </c>
      <c r="F79" s="69"/>
      <c r="G79" s="69"/>
      <c r="H79" s="69"/>
    </row>
    <row r="80" spans="1:8" x14ac:dyDescent="0.2">
      <c r="A80" s="69"/>
      <c r="B80" s="67"/>
      <c r="C80" s="68"/>
      <c r="D80" s="68"/>
      <c r="E80" s="86">
        <f t="shared" si="12"/>
        <v>0</v>
      </c>
      <c r="F80" s="69"/>
      <c r="G80" s="69"/>
      <c r="H80" s="69"/>
    </row>
    <row r="81" spans="1:8" x14ac:dyDescent="0.2">
      <c r="A81" s="69"/>
      <c r="B81" s="67"/>
      <c r="C81" s="68"/>
      <c r="D81" s="68"/>
      <c r="E81" s="86">
        <f t="shared" si="12"/>
        <v>0</v>
      </c>
      <c r="F81" s="69"/>
      <c r="G81" s="69"/>
      <c r="H81" s="69"/>
    </row>
    <row r="82" spans="1:8" x14ac:dyDescent="0.2">
      <c r="A82" s="69"/>
      <c r="B82" s="67"/>
      <c r="C82" s="68"/>
      <c r="D82" s="68"/>
      <c r="E82" s="86">
        <f t="shared" si="12"/>
        <v>0</v>
      </c>
      <c r="F82" s="69"/>
      <c r="G82" s="69"/>
      <c r="H82" s="69"/>
    </row>
    <row r="83" spans="1:8" x14ac:dyDescent="0.2">
      <c r="A83" s="69"/>
      <c r="B83" s="67"/>
      <c r="C83" s="68"/>
      <c r="D83" s="68"/>
      <c r="E83" s="86">
        <f t="shared" si="12"/>
        <v>0</v>
      </c>
      <c r="F83" s="69"/>
      <c r="G83" s="69"/>
      <c r="H83" s="69"/>
    </row>
    <row r="84" spans="1:8" x14ac:dyDescent="0.2">
      <c r="A84" s="69"/>
      <c r="B84" s="67"/>
      <c r="C84" s="68"/>
      <c r="D84" s="68"/>
      <c r="E84" s="86">
        <f t="shared" si="12"/>
        <v>0</v>
      </c>
      <c r="F84" s="69"/>
      <c r="G84" s="69"/>
      <c r="H84" s="69"/>
    </row>
    <row r="85" spans="1:8" x14ac:dyDescent="0.2">
      <c r="A85" s="69"/>
      <c r="B85" s="67"/>
      <c r="C85" s="68"/>
      <c r="D85" s="68"/>
      <c r="E85" s="86">
        <f t="shared" si="12"/>
        <v>0</v>
      </c>
      <c r="F85" s="69"/>
      <c r="G85" s="69"/>
      <c r="H85" s="69"/>
    </row>
    <row r="86" spans="1:8" x14ac:dyDescent="0.2">
      <c r="A86" s="69"/>
      <c r="B86" s="67"/>
      <c r="C86" s="68"/>
      <c r="D86" s="68"/>
      <c r="E86" s="86">
        <f t="shared" si="12"/>
        <v>0</v>
      </c>
      <c r="F86" s="69"/>
      <c r="G86" s="69"/>
      <c r="H86" s="69"/>
    </row>
    <row r="87" spans="1:8" x14ac:dyDescent="0.2">
      <c r="A87" s="69"/>
      <c r="B87" s="67"/>
      <c r="C87" s="68"/>
      <c r="D87" s="68"/>
      <c r="E87" s="86">
        <f t="shared" si="12"/>
        <v>0</v>
      </c>
      <c r="F87" s="69"/>
      <c r="G87" s="69"/>
      <c r="H87" s="69"/>
    </row>
    <row r="88" spans="1:8" x14ac:dyDescent="0.2">
      <c r="A88" s="69"/>
      <c r="B88" s="67"/>
      <c r="C88" s="68"/>
      <c r="D88" s="68"/>
      <c r="E88" s="86">
        <f t="shared" si="12"/>
        <v>0</v>
      </c>
      <c r="F88" s="69"/>
      <c r="G88" s="69"/>
      <c r="H88" s="69"/>
    </row>
    <row r="89" spans="1:8" x14ac:dyDescent="0.2">
      <c r="A89" s="69"/>
      <c r="B89" s="67"/>
      <c r="C89" s="68"/>
      <c r="D89" s="68"/>
      <c r="E89" s="86">
        <f t="shared" si="12"/>
        <v>0</v>
      </c>
      <c r="F89" s="69"/>
      <c r="G89" s="69"/>
      <c r="H89" s="69"/>
    </row>
    <row r="90" spans="1:8" x14ac:dyDescent="0.2">
      <c r="A90" s="69"/>
      <c r="B90" s="67"/>
      <c r="C90" s="68"/>
      <c r="D90" s="68"/>
      <c r="E90" s="86">
        <f t="shared" si="12"/>
        <v>0</v>
      </c>
      <c r="F90" s="69"/>
      <c r="G90" s="69"/>
      <c r="H90" s="69"/>
    </row>
    <row r="91" spans="1:8" x14ac:dyDescent="0.2">
      <c r="A91" s="69"/>
      <c r="B91" s="67"/>
      <c r="C91" s="68"/>
      <c r="D91" s="68"/>
      <c r="E91" s="86">
        <f t="shared" si="12"/>
        <v>0</v>
      </c>
      <c r="F91" s="69"/>
      <c r="G91" s="69"/>
      <c r="H91" s="69"/>
    </row>
    <row r="92" spans="1:8" x14ac:dyDescent="0.2">
      <c r="A92" s="69"/>
      <c r="B92" s="67"/>
      <c r="C92" s="68"/>
      <c r="D92" s="68"/>
      <c r="E92" s="86">
        <f t="shared" si="12"/>
        <v>0</v>
      </c>
      <c r="F92" s="69"/>
      <c r="G92" s="69"/>
      <c r="H92" s="69"/>
    </row>
    <row r="93" spans="1:8" x14ac:dyDescent="0.2">
      <c r="A93" s="69"/>
      <c r="B93" s="67"/>
      <c r="C93" s="68"/>
      <c r="D93" s="68"/>
      <c r="E93" s="86">
        <f t="shared" si="12"/>
        <v>0</v>
      </c>
      <c r="F93" s="69"/>
      <c r="G93" s="69"/>
      <c r="H93" s="69"/>
    </row>
    <row r="94" spans="1:8" x14ac:dyDescent="0.2">
      <c r="A94" s="69"/>
      <c r="B94" s="67"/>
      <c r="C94" s="68"/>
      <c r="D94" s="68"/>
      <c r="E94" s="86">
        <f t="shared" si="12"/>
        <v>0</v>
      </c>
      <c r="F94" s="69"/>
      <c r="G94" s="69"/>
      <c r="H94" s="69"/>
    </row>
    <row r="95" spans="1:8" x14ac:dyDescent="0.2">
      <c r="A95" s="69"/>
      <c r="B95" s="67"/>
      <c r="C95" s="68"/>
      <c r="D95" s="68"/>
      <c r="E95" s="86">
        <f t="shared" ref="E95:E100" si="13">C95+(D95*$K$4)</f>
        <v>0</v>
      </c>
      <c r="F95" s="69"/>
      <c r="G95" s="69"/>
      <c r="H95" s="69"/>
    </row>
    <row r="96" spans="1:8" x14ac:dyDescent="0.2">
      <c r="A96" s="69"/>
      <c r="B96" s="67"/>
      <c r="C96" s="68"/>
      <c r="D96" s="68"/>
      <c r="E96" s="86">
        <f t="shared" si="13"/>
        <v>0</v>
      </c>
      <c r="F96" s="69"/>
      <c r="G96" s="69"/>
      <c r="H96" s="69"/>
    </row>
    <row r="97" spans="1:8" x14ac:dyDescent="0.2">
      <c r="A97" s="69"/>
      <c r="B97" s="67"/>
      <c r="C97" s="68"/>
      <c r="D97" s="68"/>
      <c r="E97" s="86">
        <f t="shared" si="13"/>
        <v>0</v>
      </c>
      <c r="F97" s="69"/>
      <c r="G97" s="69"/>
      <c r="H97" s="69"/>
    </row>
    <row r="98" spans="1:8" x14ac:dyDescent="0.2">
      <c r="A98" s="69"/>
      <c r="B98" s="67"/>
      <c r="C98" s="68"/>
      <c r="D98" s="68"/>
      <c r="E98" s="86">
        <f t="shared" si="13"/>
        <v>0</v>
      </c>
      <c r="F98" s="69"/>
      <c r="G98" s="69"/>
      <c r="H98" s="69"/>
    </row>
    <row r="99" spans="1:8" x14ac:dyDescent="0.2">
      <c r="A99" s="69"/>
      <c r="B99" s="67"/>
      <c r="C99" s="68"/>
      <c r="D99" s="68"/>
      <c r="E99" s="86">
        <f t="shared" si="13"/>
        <v>0</v>
      </c>
      <c r="F99" s="69"/>
      <c r="G99" s="69"/>
      <c r="H99" s="69"/>
    </row>
    <row r="100" spans="1:8" x14ac:dyDescent="0.2">
      <c r="A100" s="69"/>
      <c r="B100" s="67"/>
      <c r="C100" s="68"/>
      <c r="D100" s="68"/>
      <c r="E100" s="86">
        <f t="shared" si="13"/>
        <v>0</v>
      </c>
      <c r="F100" s="69"/>
      <c r="G100" s="69"/>
      <c r="H100" s="69"/>
    </row>
  </sheetData>
  <mergeCells count="4">
    <mergeCell ref="D2:G2"/>
    <mergeCell ref="D3:G3"/>
    <mergeCell ref="C13:H13"/>
    <mergeCell ref="I13:M13"/>
  </mergeCells>
  <conditionalFormatting sqref="G15:G26">
    <cfRule type="expression" dxfId="22" priority="6">
      <formula>TODAY()&gt;B15</formula>
    </cfRule>
  </conditionalFormatting>
  <conditionalFormatting sqref="H15:H26">
    <cfRule type="expression" dxfId="21" priority="5">
      <formula>TODAY()&gt;B15</formula>
    </cfRule>
  </conditionalFormatting>
  <conditionalFormatting sqref="L15:L26">
    <cfRule type="expression" dxfId="20" priority="4">
      <formula>TODAY()&gt;B15</formula>
    </cfRule>
  </conditionalFormatting>
  <conditionalFormatting sqref="M15:M26">
    <cfRule type="expression" dxfId="19" priority="3">
      <formula>TODAY()&gt;B15</formula>
    </cfRule>
  </conditionalFormatting>
  <conditionalFormatting sqref="D15:D26">
    <cfRule type="expression" dxfId="18" priority="2">
      <formula>TODAY()&gt;B15</formula>
    </cfRule>
  </conditionalFormatting>
  <conditionalFormatting sqref="J15:J26">
    <cfRule type="expression" dxfId="17" priority="1">
      <formula>TODAY()&gt;B15</formula>
    </cfRule>
  </conditionalFormatting>
  <dataValidations count="3">
    <dataValidation allowBlank="1" showInputMessage="1" showErrorMessage="1" prompt="Add sick leave balance from last year." sqref="I15"/>
    <dataValidation allowBlank="1" showInputMessage="1" showErrorMessage="1" prompt="Add vacation balance from last year." sqref="C15"/>
    <dataValidation type="list" showInputMessage="1" showErrorMessage="1" sqref="A31:A100">
      <formula1>Leave_codes</formula1>
    </dataValidation>
  </dataValidations>
  <pageMargins left="0.75" right="0.75" top="1" bottom="1" header="0.5" footer="0.5"/>
  <pageSetup scale="88" orientation="landscape" r:id="rId1"/>
  <headerFooter alignWithMargins="0">
    <oddHeader>&amp;C&amp;"Times New Roman,Bold"&amp;14VACATION and SICK LEAVE RECORD</oddHeader>
    <oddFooter>&amp;LUpdated:  &amp;D&amp;R&amp;F</oddFooter>
  </headerFooter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C15" sqref="C15"/>
    </sheetView>
  </sheetViews>
  <sheetFormatPr defaultColWidth="17.7109375" defaultRowHeight="12.75" x14ac:dyDescent="0.2"/>
  <cols>
    <col min="1" max="1" width="15.7109375" style="14" customWidth="1"/>
    <col min="2" max="2" width="10.140625" style="24" customWidth="1"/>
    <col min="3" max="3" width="9.42578125" style="14" customWidth="1"/>
    <col min="4" max="4" width="9.85546875" style="14" customWidth="1"/>
    <col min="5" max="5" width="9.5703125" style="14" customWidth="1"/>
    <col min="6" max="6" width="12.7109375" style="14" customWidth="1"/>
    <col min="7" max="7" width="9.5703125" style="14" customWidth="1"/>
    <col min="8" max="8" width="10.7109375" style="14" customWidth="1"/>
    <col min="9" max="9" width="12.5703125" style="14" customWidth="1"/>
    <col min="10" max="10" width="9.85546875" style="14" customWidth="1"/>
    <col min="11" max="12" width="9.140625" style="14" customWidth="1"/>
    <col min="13" max="13" width="9.5703125" style="14" customWidth="1"/>
    <col min="14" max="16384" width="17.7109375" style="14"/>
  </cols>
  <sheetData>
    <row r="1" spans="1:13" x14ac:dyDescent="0.2">
      <c r="A1" s="12"/>
      <c r="B1" s="13"/>
      <c r="C1" s="12"/>
    </row>
    <row r="2" spans="1:13" x14ac:dyDescent="0.2">
      <c r="A2" s="15" t="s">
        <v>5</v>
      </c>
      <c r="B2" s="16"/>
      <c r="D2" s="115" t="str">
        <f>'initial year 2005-2006'!D2</f>
        <v>Luke Warm</v>
      </c>
      <c r="E2" s="115"/>
      <c r="F2" s="115"/>
      <c r="G2" s="115"/>
      <c r="I2" s="15" t="s">
        <v>18</v>
      </c>
      <c r="K2" s="76" t="str">
        <f>TEXT(DATE(YEAR(B15),MONTH(B15),1),"m/d/yy")&amp;" - "&amp;TEXT(B26,"m/d/yy")</f>
        <v>7/1/06 - 6/30/07</v>
      </c>
      <c r="L2" s="76"/>
    </row>
    <row r="3" spans="1:13" x14ac:dyDescent="0.2">
      <c r="A3" s="17" t="s">
        <v>6</v>
      </c>
      <c r="B3" s="18"/>
      <c r="D3" s="115" t="str">
        <f>'initial year 2005-2006'!D3</f>
        <v>Chemistry &amp; Biochemistry</v>
      </c>
      <c r="E3" s="115"/>
      <c r="F3" s="115"/>
      <c r="G3" s="115"/>
      <c r="I3" s="15" t="s">
        <v>19</v>
      </c>
      <c r="K3" s="19">
        <f>'initial year 2005-2006'!K3</f>
        <v>1</v>
      </c>
    </row>
    <row r="4" spans="1:13" x14ac:dyDescent="0.2">
      <c r="A4" s="15" t="s">
        <v>16</v>
      </c>
      <c r="B4" s="16"/>
      <c r="D4" s="20">
        <f>'initial year 2005-2006'!D4</f>
        <v>38718</v>
      </c>
      <c r="E4" s="21"/>
      <c r="F4" s="22"/>
      <c r="G4" s="22"/>
      <c r="I4" s="15" t="s">
        <v>23</v>
      </c>
      <c r="K4" s="23">
        <f>'initial year 2005-2006'!K4</f>
        <v>7.5</v>
      </c>
    </row>
    <row r="5" spans="1:13" x14ac:dyDescent="0.2">
      <c r="F5" s="25"/>
    </row>
    <row r="6" spans="1:13" x14ac:dyDescent="0.2">
      <c r="A6" s="15" t="s">
        <v>17</v>
      </c>
      <c r="D6" s="22">
        <f ca="1">IF(D4="",0,DATEDIF(D4,TODAY(),"Y"))</f>
        <v>6</v>
      </c>
      <c r="I6" s="26" t="s">
        <v>62</v>
      </c>
      <c r="J6" s="27" t="s">
        <v>52</v>
      </c>
      <c r="K6" s="27" t="s">
        <v>27</v>
      </c>
      <c r="M6" s="27" t="s">
        <v>31</v>
      </c>
    </row>
    <row r="7" spans="1:13" hidden="1" x14ac:dyDescent="0.2">
      <c r="A7" s="15" t="s">
        <v>0</v>
      </c>
      <c r="B7" s="16"/>
      <c r="H7" s="28"/>
      <c r="I7" s="15" t="s">
        <v>13</v>
      </c>
    </row>
    <row r="8" spans="1:13" x14ac:dyDescent="0.2">
      <c r="A8" s="15" t="s">
        <v>11</v>
      </c>
      <c r="D8" s="22">
        <f ca="1">VLOOKUP(D6,accumulation,2,TRUE)</f>
        <v>30</v>
      </c>
      <c r="E8" s="29" t="str">
        <f ca="1">$K$4*D8&amp;" hrs. ("&amp;$K$4&amp;" hr work day)"</f>
        <v>225 hrs. (7.5 hr work day)</v>
      </c>
      <c r="F8" s="25"/>
      <c r="H8" s="28"/>
      <c r="I8" s="15" t="s">
        <v>14</v>
      </c>
      <c r="J8" s="30">
        <f>$M$8/12</f>
        <v>1.8333333333333333</v>
      </c>
      <c r="K8" s="30">
        <f>J8*$K$4</f>
        <v>13.75</v>
      </c>
      <c r="M8" s="14">
        <v>22</v>
      </c>
    </row>
    <row r="9" spans="1:13" x14ac:dyDescent="0.2">
      <c r="A9" s="15" t="s">
        <v>12</v>
      </c>
      <c r="B9" s="16"/>
      <c r="D9" s="14">
        <v>120</v>
      </c>
      <c r="E9" s="29" t="str">
        <f>$K$4*D9&amp;" hrs. ("&amp;$K$4&amp;" hr work day)"</f>
        <v>900 hrs. (7.5 hr work day)</v>
      </c>
      <c r="F9" s="25"/>
      <c r="H9" s="28"/>
      <c r="I9" s="15" t="s">
        <v>15</v>
      </c>
      <c r="J9" s="30">
        <f>$M$9/12</f>
        <v>1.5</v>
      </c>
      <c r="K9" s="30">
        <f>J9*$K$4</f>
        <v>11.25</v>
      </c>
      <c r="M9" s="14">
        <v>18</v>
      </c>
    </row>
    <row r="10" spans="1:13" hidden="1" x14ac:dyDescent="0.2">
      <c r="A10" s="15" t="s">
        <v>1</v>
      </c>
      <c r="B10" s="16"/>
      <c r="D10" s="12"/>
      <c r="H10" s="28"/>
      <c r="I10" s="28"/>
    </row>
    <row r="11" spans="1:13" hidden="1" x14ac:dyDescent="0.2">
      <c r="A11" s="15" t="s">
        <v>2</v>
      </c>
      <c r="B11" s="16"/>
      <c r="D11" s="12"/>
      <c r="H11" s="28"/>
      <c r="I11" s="28"/>
    </row>
    <row r="12" spans="1:13" ht="13.5" thickBot="1" x14ac:dyDescent="0.25">
      <c r="A12" s="15"/>
      <c r="B12" s="16"/>
      <c r="D12" s="28"/>
      <c r="H12" s="28"/>
      <c r="I12" s="28"/>
    </row>
    <row r="13" spans="1:13" s="33" customFormat="1" ht="18" customHeight="1" thickTop="1" thickBot="1" x14ac:dyDescent="0.25">
      <c r="A13" s="31"/>
      <c r="B13" s="32"/>
      <c r="C13" s="116" t="s">
        <v>3</v>
      </c>
      <c r="D13" s="117"/>
      <c r="E13" s="117"/>
      <c r="F13" s="117"/>
      <c r="G13" s="117"/>
      <c r="H13" s="118"/>
      <c r="I13" s="119" t="s">
        <v>4</v>
      </c>
      <c r="J13" s="120"/>
      <c r="K13" s="120"/>
      <c r="L13" s="120"/>
      <c r="M13" s="121"/>
    </row>
    <row r="14" spans="1:13" ht="57" customHeight="1" thickTop="1" thickBot="1" x14ac:dyDescent="0.25">
      <c r="A14" s="34"/>
      <c r="B14" s="35" t="s">
        <v>54</v>
      </c>
      <c r="C14" s="36" t="s">
        <v>55</v>
      </c>
      <c r="D14" s="37" t="s">
        <v>7</v>
      </c>
      <c r="E14" s="37" t="s">
        <v>8</v>
      </c>
      <c r="F14" s="38" t="s">
        <v>58</v>
      </c>
      <c r="G14" s="38" t="s">
        <v>57</v>
      </c>
      <c r="H14" s="39" t="s">
        <v>56</v>
      </c>
      <c r="I14" s="40" t="s">
        <v>55</v>
      </c>
      <c r="J14" s="37" t="s">
        <v>7</v>
      </c>
      <c r="K14" s="37" t="s">
        <v>8</v>
      </c>
      <c r="L14" s="38" t="s">
        <v>57</v>
      </c>
      <c r="M14" s="39" t="s">
        <v>56</v>
      </c>
    </row>
    <row r="15" spans="1:13" s="49" customFormat="1" ht="13.5" thickTop="1" x14ac:dyDescent="0.2">
      <c r="A15" s="41" t="str">
        <f>UPPER(TEXT(B15,"mmmm")&amp;" '"&amp;TEXT(B15,"yy"))</f>
        <v>JULY '06</v>
      </c>
      <c r="B15" s="42">
        <v>38929</v>
      </c>
      <c r="C15" s="43">
        <f>'initial year 2005-2006'!C27</f>
        <v>82.5</v>
      </c>
      <c r="D15" s="44">
        <f>$K$3*$K$8</f>
        <v>13.75</v>
      </c>
      <c r="E15" s="44">
        <f t="shared" ref="E15:E26" si="0">SUMPRODUCT(($A$31:$A$100="vacation")*(MONTH($B$31:$B$100)=MONTH(B15))*$E$31:$E$100)</f>
        <v>0</v>
      </c>
      <c r="F15" s="44">
        <f t="shared" ref="F15:F26" si="1">$K$3*$K$4*VLOOKUP(DATEDIF($D$4,B15,"Y"),accumulation,2,TRUE)</f>
        <v>187.5</v>
      </c>
      <c r="G15" s="45">
        <f>MIN(F15,(C15+D15-E15))</f>
        <v>96.25</v>
      </c>
      <c r="H15" s="46">
        <f>IF(G15=0,0,(G15/$K$4))</f>
        <v>12.833333333333334</v>
      </c>
      <c r="I15" s="47">
        <f>'initial year 2005-2006'!I27</f>
        <v>67.5</v>
      </c>
      <c r="J15" s="44">
        <f>$K$3*$K$9</f>
        <v>11.25</v>
      </c>
      <c r="K15" s="44">
        <f>SUMPRODUCT(($A$31:$A$100="sick leave")*(MONTH($B$31:$B$100)=MONTH(B15))*$E$31:$E$100)</f>
        <v>0</v>
      </c>
      <c r="L15" s="48">
        <f>MIN($K$3*$K$4*$D$9,(I15+J15-K15))</f>
        <v>78.75</v>
      </c>
      <c r="M15" s="46">
        <f>IF(L15=0,0,(L15/$K$4))</f>
        <v>10.5</v>
      </c>
    </row>
    <row r="16" spans="1:13" x14ac:dyDescent="0.2">
      <c r="A16" s="41" t="str">
        <f t="shared" ref="A16:A26" si="2">UPPER(TEXT(B16,"mmmm")&amp;" '"&amp;TEXT(B16,"yy"))</f>
        <v>AUGUST '06</v>
      </c>
      <c r="B16" s="42">
        <v>38960</v>
      </c>
      <c r="C16" s="50">
        <f t="shared" ref="C16:C26" si="3">G15</f>
        <v>96.25</v>
      </c>
      <c r="D16" s="44">
        <f t="shared" ref="D16:D26" si="4">$K$3*$K$8</f>
        <v>13.75</v>
      </c>
      <c r="E16" s="44">
        <f t="shared" si="0"/>
        <v>0</v>
      </c>
      <c r="F16" s="44">
        <f t="shared" si="1"/>
        <v>187.5</v>
      </c>
      <c r="G16" s="45">
        <f t="shared" ref="G16:G26" si="5">MIN(F16,(C16+D16-E16))</f>
        <v>110</v>
      </c>
      <c r="H16" s="46">
        <f t="shared" ref="H16:H26" si="6">IF(G16=0,0,(G16/$K$4))</f>
        <v>14.666666666666666</v>
      </c>
      <c r="I16" s="51">
        <f t="shared" ref="I16:I27" si="7">L15</f>
        <v>78.75</v>
      </c>
      <c r="J16" s="44">
        <f t="shared" ref="J16:J26" si="8">$K$3*$K$9</f>
        <v>11.25</v>
      </c>
      <c r="K16" s="44">
        <f t="shared" ref="K16:K26" si="9">SUMPRODUCT(($A$31:$A$100="sick leave")*(MONTH($B$31:$B$100)=MONTH(B16))*$E$31:$E$100)</f>
        <v>0</v>
      </c>
      <c r="L16" s="48">
        <f t="shared" ref="L16:L26" si="10">MIN($K$3*$K$4*$D$9,(I16+J16-K16))</f>
        <v>90</v>
      </c>
      <c r="M16" s="46">
        <f t="shared" ref="M16:M26" si="11">IF(L16=0,0,(L16/$K$4))</f>
        <v>12</v>
      </c>
    </row>
    <row r="17" spans="1:13" x14ac:dyDescent="0.2">
      <c r="A17" s="41" t="str">
        <f t="shared" si="2"/>
        <v>SEPTEMBER '06</v>
      </c>
      <c r="B17" s="42">
        <v>38990</v>
      </c>
      <c r="C17" s="50">
        <f t="shared" si="3"/>
        <v>110</v>
      </c>
      <c r="D17" s="44">
        <f t="shared" si="4"/>
        <v>13.75</v>
      </c>
      <c r="E17" s="44">
        <f t="shared" si="0"/>
        <v>0</v>
      </c>
      <c r="F17" s="44">
        <f t="shared" si="1"/>
        <v>187.5</v>
      </c>
      <c r="G17" s="45">
        <f t="shared" si="5"/>
        <v>123.75</v>
      </c>
      <c r="H17" s="46">
        <f t="shared" si="6"/>
        <v>16.5</v>
      </c>
      <c r="I17" s="51">
        <f t="shared" si="7"/>
        <v>90</v>
      </c>
      <c r="J17" s="44">
        <f t="shared" si="8"/>
        <v>11.25</v>
      </c>
      <c r="K17" s="44">
        <f t="shared" si="9"/>
        <v>0</v>
      </c>
      <c r="L17" s="48">
        <f t="shared" si="10"/>
        <v>101.25</v>
      </c>
      <c r="M17" s="46">
        <f t="shared" si="11"/>
        <v>13.5</v>
      </c>
    </row>
    <row r="18" spans="1:13" x14ac:dyDescent="0.2">
      <c r="A18" s="41" t="str">
        <f t="shared" si="2"/>
        <v>OCTOBER '06</v>
      </c>
      <c r="B18" s="42">
        <v>39021</v>
      </c>
      <c r="C18" s="50">
        <f t="shared" si="3"/>
        <v>123.75</v>
      </c>
      <c r="D18" s="44">
        <f t="shared" si="4"/>
        <v>13.75</v>
      </c>
      <c r="E18" s="44">
        <f t="shared" si="0"/>
        <v>0</v>
      </c>
      <c r="F18" s="44">
        <f t="shared" si="1"/>
        <v>187.5</v>
      </c>
      <c r="G18" s="45">
        <f t="shared" si="5"/>
        <v>137.5</v>
      </c>
      <c r="H18" s="46">
        <f t="shared" si="6"/>
        <v>18.333333333333332</v>
      </c>
      <c r="I18" s="51">
        <f t="shared" si="7"/>
        <v>101.25</v>
      </c>
      <c r="J18" s="44">
        <f t="shared" si="8"/>
        <v>11.25</v>
      </c>
      <c r="K18" s="44">
        <f t="shared" si="9"/>
        <v>3</v>
      </c>
      <c r="L18" s="48">
        <f t="shared" si="10"/>
        <v>109.5</v>
      </c>
      <c r="M18" s="46">
        <f t="shared" si="11"/>
        <v>14.6</v>
      </c>
    </row>
    <row r="19" spans="1:13" x14ac:dyDescent="0.2">
      <c r="A19" s="41" t="str">
        <f t="shared" si="2"/>
        <v>NOVEMBER '06</v>
      </c>
      <c r="B19" s="42">
        <v>39051</v>
      </c>
      <c r="C19" s="50">
        <f t="shared" si="3"/>
        <v>137.5</v>
      </c>
      <c r="D19" s="44">
        <f t="shared" si="4"/>
        <v>13.75</v>
      </c>
      <c r="E19" s="44">
        <f t="shared" si="0"/>
        <v>0</v>
      </c>
      <c r="F19" s="44">
        <f t="shared" si="1"/>
        <v>187.5</v>
      </c>
      <c r="G19" s="45">
        <f t="shared" si="5"/>
        <v>151.25</v>
      </c>
      <c r="H19" s="46">
        <f t="shared" si="6"/>
        <v>20.166666666666668</v>
      </c>
      <c r="I19" s="51">
        <f t="shared" si="7"/>
        <v>109.5</v>
      </c>
      <c r="J19" s="44">
        <f t="shared" si="8"/>
        <v>11.25</v>
      </c>
      <c r="K19" s="44">
        <f t="shared" si="9"/>
        <v>0</v>
      </c>
      <c r="L19" s="48">
        <f t="shared" si="10"/>
        <v>120.75</v>
      </c>
      <c r="M19" s="46">
        <f t="shared" si="11"/>
        <v>16.100000000000001</v>
      </c>
    </row>
    <row r="20" spans="1:13" x14ac:dyDescent="0.2">
      <c r="A20" s="41" t="str">
        <f t="shared" si="2"/>
        <v>DECEMBER '06</v>
      </c>
      <c r="B20" s="42">
        <v>39082</v>
      </c>
      <c r="C20" s="50">
        <f t="shared" si="3"/>
        <v>151.25</v>
      </c>
      <c r="D20" s="44">
        <f t="shared" si="4"/>
        <v>13.75</v>
      </c>
      <c r="E20" s="44">
        <f t="shared" si="0"/>
        <v>0</v>
      </c>
      <c r="F20" s="44">
        <f t="shared" si="1"/>
        <v>187.5</v>
      </c>
      <c r="G20" s="45">
        <f t="shared" si="5"/>
        <v>165</v>
      </c>
      <c r="H20" s="46">
        <f t="shared" si="6"/>
        <v>22</v>
      </c>
      <c r="I20" s="51">
        <f t="shared" si="7"/>
        <v>120.75</v>
      </c>
      <c r="J20" s="44">
        <f t="shared" si="8"/>
        <v>11.25</v>
      </c>
      <c r="K20" s="44">
        <f t="shared" si="9"/>
        <v>7.5</v>
      </c>
      <c r="L20" s="48">
        <f t="shared" si="10"/>
        <v>124.5</v>
      </c>
      <c r="M20" s="46">
        <f t="shared" si="11"/>
        <v>16.600000000000001</v>
      </c>
    </row>
    <row r="21" spans="1:13" x14ac:dyDescent="0.2">
      <c r="A21" s="41" t="str">
        <f t="shared" si="2"/>
        <v>JANUARY '07</v>
      </c>
      <c r="B21" s="42">
        <v>39113</v>
      </c>
      <c r="C21" s="50">
        <f t="shared" si="3"/>
        <v>165</v>
      </c>
      <c r="D21" s="44">
        <f t="shared" si="4"/>
        <v>13.75</v>
      </c>
      <c r="E21" s="44">
        <f t="shared" si="0"/>
        <v>0</v>
      </c>
      <c r="F21" s="44">
        <f t="shared" si="1"/>
        <v>187.5</v>
      </c>
      <c r="G21" s="45">
        <f t="shared" si="5"/>
        <v>178.75</v>
      </c>
      <c r="H21" s="46">
        <f t="shared" si="6"/>
        <v>23.833333333333332</v>
      </c>
      <c r="I21" s="51">
        <f t="shared" si="7"/>
        <v>124.5</v>
      </c>
      <c r="J21" s="44">
        <f t="shared" si="8"/>
        <v>11.25</v>
      </c>
      <c r="K21" s="44">
        <f t="shared" si="9"/>
        <v>0</v>
      </c>
      <c r="L21" s="48">
        <f t="shared" si="10"/>
        <v>135.75</v>
      </c>
      <c r="M21" s="46">
        <f t="shared" si="11"/>
        <v>18.100000000000001</v>
      </c>
    </row>
    <row r="22" spans="1:13" x14ac:dyDescent="0.2">
      <c r="A22" s="41" t="str">
        <f t="shared" si="2"/>
        <v>FEBRUARY '07</v>
      </c>
      <c r="B22" s="42">
        <v>39141</v>
      </c>
      <c r="C22" s="50">
        <f t="shared" si="3"/>
        <v>178.75</v>
      </c>
      <c r="D22" s="44">
        <f t="shared" si="4"/>
        <v>13.75</v>
      </c>
      <c r="E22" s="44">
        <f t="shared" si="0"/>
        <v>75</v>
      </c>
      <c r="F22" s="44">
        <f t="shared" si="1"/>
        <v>187.5</v>
      </c>
      <c r="G22" s="45">
        <f t="shared" si="5"/>
        <v>117.5</v>
      </c>
      <c r="H22" s="46">
        <f t="shared" si="6"/>
        <v>15.666666666666666</v>
      </c>
      <c r="I22" s="51">
        <f t="shared" si="7"/>
        <v>135.75</v>
      </c>
      <c r="J22" s="44">
        <f t="shared" si="8"/>
        <v>11.25</v>
      </c>
      <c r="K22" s="44">
        <f t="shared" si="9"/>
        <v>0</v>
      </c>
      <c r="L22" s="48">
        <f t="shared" si="10"/>
        <v>147</v>
      </c>
      <c r="M22" s="46">
        <f t="shared" si="11"/>
        <v>19.600000000000001</v>
      </c>
    </row>
    <row r="23" spans="1:13" x14ac:dyDescent="0.2">
      <c r="A23" s="41" t="str">
        <f t="shared" si="2"/>
        <v>MARCH '07</v>
      </c>
      <c r="B23" s="42">
        <v>39172</v>
      </c>
      <c r="C23" s="50">
        <f t="shared" si="3"/>
        <v>117.5</v>
      </c>
      <c r="D23" s="44">
        <f t="shared" si="4"/>
        <v>13.75</v>
      </c>
      <c r="E23" s="44">
        <f t="shared" si="0"/>
        <v>0</v>
      </c>
      <c r="F23" s="44">
        <f t="shared" si="1"/>
        <v>187.5</v>
      </c>
      <c r="G23" s="45">
        <f t="shared" si="5"/>
        <v>131.25</v>
      </c>
      <c r="H23" s="46">
        <f t="shared" si="6"/>
        <v>17.5</v>
      </c>
      <c r="I23" s="51">
        <f t="shared" si="7"/>
        <v>147</v>
      </c>
      <c r="J23" s="44">
        <f t="shared" si="8"/>
        <v>11.25</v>
      </c>
      <c r="K23" s="44">
        <f t="shared" si="9"/>
        <v>0</v>
      </c>
      <c r="L23" s="48">
        <f t="shared" si="10"/>
        <v>158.25</v>
      </c>
      <c r="M23" s="46">
        <f t="shared" si="11"/>
        <v>21.1</v>
      </c>
    </row>
    <row r="24" spans="1:13" x14ac:dyDescent="0.2">
      <c r="A24" s="41" t="str">
        <f t="shared" si="2"/>
        <v>APRIL '07</v>
      </c>
      <c r="B24" s="42">
        <v>39202</v>
      </c>
      <c r="C24" s="50">
        <f t="shared" si="3"/>
        <v>131.25</v>
      </c>
      <c r="D24" s="44">
        <f t="shared" si="4"/>
        <v>13.75</v>
      </c>
      <c r="E24" s="44">
        <f t="shared" si="0"/>
        <v>0</v>
      </c>
      <c r="F24" s="44">
        <f t="shared" si="1"/>
        <v>187.5</v>
      </c>
      <c r="G24" s="45">
        <f t="shared" si="5"/>
        <v>145</v>
      </c>
      <c r="H24" s="46">
        <f t="shared" si="6"/>
        <v>19.333333333333332</v>
      </c>
      <c r="I24" s="51">
        <f t="shared" si="7"/>
        <v>158.25</v>
      </c>
      <c r="J24" s="44">
        <f t="shared" si="8"/>
        <v>11.25</v>
      </c>
      <c r="K24" s="44">
        <f t="shared" si="9"/>
        <v>0</v>
      </c>
      <c r="L24" s="48">
        <f t="shared" si="10"/>
        <v>169.5</v>
      </c>
      <c r="M24" s="46">
        <f t="shared" si="11"/>
        <v>22.6</v>
      </c>
    </row>
    <row r="25" spans="1:13" x14ac:dyDescent="0.2">
      <c r="A25" s="41" t="str">
        <f t="shared" si="2"/>
        <v>MAY '07</v>
      </c>
      <c r="B25" s="42">
        <v>39233</v>
      </c>
      <c r="C25" s="50">
        <f t="shared" si="3"/>
        <v>145</v>
      </c>
      <c r="D25" s="44">
        <f t="shared" si="4"/>
        <v>13.75</v>
      </c>
      <c r="E25" s="44">
        <f t="shared" si="0"/>
        <v>0</v>
      </c>
      <c r="F25" s="44">
        <f t="shared" si="1"/>
        <v>187.5</v>
      </c>
      <c r="G25" s="45">
        <f t="shared" si="5"/>
        <v>158.75</v>
      </c>
      <c r="H25" s="46">
        <f t="shared" si="6"/>
        <v>21.166666666666668</v>
      </c>
      <c r="I25" s="51">
        <f t="shared" si="7"/>
        <v>169.5</v>
      </c>
      <c r="J25" s="44">
        <f t="shared" si="8"/>
        <v>11.25</v>
      </c>
      <c r="K25" s="44">
        <f t="shared" si="9"/>
        <v>0</v>
      </c>
      <c r="L25" s="48">
        <f t="shared" si="10"/>
        <v>180.75</v>
      </c>
      <c r="M25" s="46">
        <f t="shared" si="11"/>
        <v>24.1</v>
      </c>
    </row>
    <row r="26" spans="1:13" s="49" customFormat="1" ht="13.5" thickBot="1" x14ac:dyDescent="0.25">
      <c r="A26" s="41" t="str">
        <f t="shared" si="2"/>
        <v>JUNE '07</v>
      </c>
      <c r="B26" s="42">
        <v>39263</v>
      </c>
      <c r="C26" s="50">
        <f t="shared" si="3"/>
        <v>158.75</v>
      </c>
      <c r="D26" s="44">
        <f t="shared" si="4"/>
        <v>13.75</v>
      </c>
      <c r="E26" s="44">
        <f t="shared" si="0"/>
        <v>37.5</v>
      </c>
      <c r="F26" s="44">
        <f t="shared" si="1"/>
        <v>187.5</v>
      </c>
      <c r="G26" s="45">
        <f t="shared" si="5"/>
        <v>135</v>
      </c>
      <c r="H26" s="46">
        <f t="shared" si="6"/>
        <v>18</v>
      </c>
      <c r="I26" s="51">
        <f t="shared" si="7"/>
        <v>180.75</v>
      </c>
      <c r="J26" s="44">
        <f t="shared" si="8"/>
        <v>11.25</v>
      </c>
      <c r="K26" s="44">
        <f t="shared" si="9"/>
        <v>0</v>
      </c>
      <c r="L26" s="48">
        <f t="shared" si="10"/>
        <v>192</v>
      </c>
      <c r="M26" s="46">
        <f t="shared" si="11"/>
        <v>25.6</v>
      </c>
    </row>
    <row r="27" spans="1:13" ht="14.25" thickTop="1" thickBot="1" x14ac:dyDescent="0.25">
      <c r="A27" s="52" t="s">
        <v>20</v>
      </c>
      <c r="B27" s="53"/>
      <c r="C27" s="100">
        <f>G26</f>
        <v>135</v>
      </c>
      <c r="D27" s="54"/>
      <c r="E27" s="54"/>
      <c r="F27" s="54"/>
      <c r="G27" s="55"/>
      <c r="H27" s="56"/>
      <c r="I27" s="100">
        <f t="shared" si="7"/>
        <v>192</v>
      </c>
      <c r="J27" s="54"/>
      <c r="K27" s="54"/>
      <c r="L27" s="57"/>
      <c r="M27" s="56"/>
    </row>
    <row r="28" spans="1:13" s="22" customFormat="1" ht="13.5" thickTop="1" x14ac:dyDescent="0.2">
      <c r="A28" s="71"/>
      <c r="B28" s="72"/>
      <c r="C28" s="73"/>
      <c r="D28" s="58"/>
      <c r="E28" s="58"/>
      <c r="F28" s="58"/>
      <c r="G28" s="59"/>
      <c r="H28" s="60"/>
      <c r="I28" s="74"/>
      <c r="J28" s="58"/>
      <c r="K28" s="58"/>
      <c r="L28" s="61"/>
      <c r="M28" s="60"/>
    </row>
    <row r="29" spans="1:13" ht="13.5" thickBot="1" x14ac:dyDescent="0.25"/>
    <row r="30" spans="1:13" ht="27" thickTop="1" thickBot="1" x14ac:dyDescent="0.25">
      <c r="A30" s="62" t="s">
        <v>38</v>
      </c>
      <c r="B30" s="63" t="s">
        <v>53</v>
      </c>
      <c r="C30" s="62" t="s">
        <v>27</v>
      </c>
      <c r="D30" s="62" t="s">
        <v>52</v>
      </c>
      <c r="E30" s="64" t="s">
        <v>59</v>
      </c>
      <c r="F30" s="64" t="s">
        <v>61</v>
      </c>
      <c r="G30" s="65"/>
      <c r="H30" s="65"/>
    </row>
    <row r="31" spans="1:13" ht="13.5" thickTop="1" x14ac:dyDescent="0.2">
      <c r="A31" s="66" t="s">
        <v>29</v>
      </c>
      <c r="B31" s="67">
        <v>39009</v>
      </c>
      <c r="C31" s="68">
        <v>3</v>
      </c>
      <c r="D31" s="68"/>
      <c r="E31" s="86">
        <f t="shared" ref="E31:E94" si="12">C31+(D31*$K$4)</f>
        <v>3</v>
      </c>
      <c r="F31" s="69"/>
      <c r="G31" s="69"/>
      <c r="H31" s="69"/>
      <c r="J31" s="102" t="s">
        <v>21</v>
      </c>
      <c r="K31" s="103"/>
      <c r="L31" s="103"/>
      <c r="M31" s="104"/>
    </row>
    <row r="32" spans="1:13" x14ac:dyDescent="0.2">
      <c r="A32" s="66" t="s">
        <v>29</v>
      </c>
      <c r="B32" s="67">
        <v>39052</v>
      </c>
      <c r="C32" s="68"/>
      <c r="D32" s="68">
        <v>1</v>
      </c>
      <c r="E32" s="86">
        <f t="shared" si="12"/>
        <v>7.5</v>
      </c>
      <c r="F32" s="69"/>
      <c r="G32" s="69"/>
      <c r="H32" s="69"/>
      <c r="J32" s="105" t="s">
        <v>22</v>
      </c>
      <c r="K32" s="106"/>
      <c r="L32" s="106"/>
      <c r="M32" s="107"/>
    </row>
    <row r="33" spans="1:13" x14ac:dyDescent="0.2">
      <c r="A33" s="66" t="s">
        <v>28</v>
      </c>
      <c r="B33" s="67">
        <v>39115</v>
      </c>
      <c r="C33" s="68"/>
      <c r="D33" s="68">
        <v>10</v>
      </c>
      <c r="E33" s="86">
        <f t="shared" si="12"/>
        <v>75</v>
      </c>
      <c r="F33" s="69"/>
      <c r="G33" s="69"/>
      <c r="H33" s="69"/>
      <c r="J33" s="70"/>
    </row>
    <row r="34" spans="1:13" x14ac:dyDescent="0.2">
      <c r="A34" s="66" t="s">
        <v>28</v>
      </c>
      <c r="B34" s="67">
        <v>39247</v>
      </c>
      <c r="C34" s="68"/>
      <c r="D34" s="68">
        <v>2</v>
      </c>
      <c r="E34" s="86">
        <f t="shared" si="12"/>
        <v>15</v>
      </c>
      <c r="F34" s="69"/>
      <c r="G34" s="69"/>
      <c r="H34" s="69"/>
      <c r="J34" s="77" t="s">
        <v>24</v>
      </c>
      <c r="K34" s="78"/>
      <c r="L34" s="78"/>
      <c r="M34" s="79"/>
    </row>
    <row r="35" spans="1:13" x14ac:dyDescent="0.2">
      <c r="A35" s="66" t="s">
        <v>28</v>
      </c>
      <c r="B35" s="67">
        <v>39254</v>
      </c>
      <c r="C35" s="68"/>
      <c r="D35" s="68">
        <v>3</v>
      </c>
      <c r="E35" s="86">
        <f t="shared" si="12"/>
        <v>22.5</v>
      </c>
      <c r="F35" s="69"/>
      <c r="G35" s="69"/>
      <c r="H35" s="69"/>
      <c r="J35" s="80" t="s">
        <v>64</v>
      </c>
      <c r="K35" s="81"/>
      <c r="L35" s="81"/>
      <c r="M35" s="82"/>
    </row>
    <row r="36" spans="1:13" x14ac:dyDescent="0.2">
      <c r="A36" s="66"/>
      <c r="B36" s="67"/>
      <c r="C36" s="68"/>
      <c r="D36" s="68"/>
      <c r="E36" s="86">
        <f t="shared" si="12"/>
        <v>0</v>
      </c>
      <c r="F36" s="69"/>
      <c r="G36" s="69"/>
      <c r="H36" s="69"/>
      <c r="J36" s="83" t="s">
        <v>65</v>
      </c>
      <c r="K36" s="84"/>
      <c r="L36" s="84"/>
      <c r="M36" s="85"/>
    </row>
    <row r="37" spans="1:13" x14ac:dyDescent="0.2">
      <c r="A37" s="66"/>
      <c r="B37" s="67"/>
      <c r="C37" s="68"/>
      <c r="D37" s="68"/>
      <c r="E37" s="86">
        <f t="shared" si="12"/>
        <v>0</v>
      </c>
      <c r="F37" s="69"/>
      <c r="G37" s="69"/>
      <c r="H37" s="69"/>
      <c r="J37" s="75"/>
      <c r="K37" s="22"/>
      <c r="L37" s="22"/>
      <c r="M37" s="22"/>
    </row>
    <row r="38" spans="1:13" x14ac:dyDescent="0.2">
      <c r="A38" s="66"/>
      <c r="B38" s="67"/>
      <c r="C38" s="68"/>
      <c r="D38" s="68"/>
      <c r="E38" s="86">
        <f t="shared" si="12"/>
        <v>0</v>
      </c>
      <c r="F38" s="69"/>
      <c r="G38" s="69"/>
      <c r="H38" s="69"/>
    </row>
    <row r="39" spans="1:13" x14ac:dyDescent="0.2">
      <c r="A39" s="66"/>
      <c r="B39" s="67"/>
      <c r="C39" s="68"/>
      <c r="D39" s="68"/>
      <c r="E39" s="86">
        <f t="shared" si="12"/>
        <v>0</v>
      </c>
      <c r="F39" s="69"/>
      <c r="G39" s="69"/>
      <c r="H39" s="69"/>
    </row>
    <row r="40" spans="1:13" x14ac:dyDescent="0.2">
      <c r="A40" s="66"/>
      <c r="B40" s="67"/>
      <c r="C40" s="68"/>
      <c r="D40" s="68"/>
      <c r="E40" s="86">
        <f t="shared" si="12"/>
        <v>0</v>
      </c>
      <c r="F40" s="69"/>
      <c r="G40" s="69"/>
      <c r="H40" s="69"/>
    </row>
    <row r="41" spans="1:13" x14ac:dyDescent="0.2">
      <c r="A41" s="69"/>
      <c r="B41" s="67"/>
      <c r="C41" s="68"/>
      <c r="D41" s="68"/>
      <c r="E41" s="86">
        <f t="shared" si="12"/>
        <v>0</v>
      </c>
      <c r="F41" s="69"/>
      <c r="G41" s="69"/>
      <c r="H41" s="69"/>
    </row>
    <row r="42" spans="1:13" x14ac:dyDescent="0.2">
      <c r="A42" s="69"/>
      <c r="B42" s="67"/>
      <c r="C42" s="68"/>
      <c r="D42" s="68"/>
      <c r="E42" s="86">
        <f t="shared" si="12"/>
        <v>0</v>
      </c>
      <c r="F42" s="69"/>
      <c r="G42" s="69"/>
      <c r="H42" s="69"/>
    </row>
    <row r="43" spans="1:13" x14ac:dyDescent="0.2">
      <c r="A43" s="69"/>
      <c r="B43" s="67"/>
      <c r="C43" s="68"/>
      <c r="D43" s="68"/>
      <c r="E43" s="86">
        <f t="shared" si="12"/>
        <v>0</v>
      </c>
      <c r="F43" s="69"/>
      <c r="G43" s="69"/>
      <c r="H43" s="69"/>
    </row>
    <row r="44" spans="1:13" x14ac:dyDescent="0.2">
      <c r="A44" s="69"/>
      <c r="B44" s="67"/>
      <c r="C44" s="68"/>
      <c r="D44" s="68"/>
      <c r="E44" s="86">
        <f t="shared" si="12"/>
        <v>0</v>
      </c>
      <c r="F44" s="69"/>
      <c r="G44" s="69"/>
      <c r="H44" s="69"/>
    </row>
    <row r="45" spans="1:13" x14ac:dyDescent="0.2">
      <c r="A45" s="69"/>
      <c r="B45" s="67"/>
      <c r="C45" s="68"/>
      <c r="D45" s="68"/>
      <c r="E45" s="86">
        <f t="shared" si="12"/>
        <v>0</v>
      </c>
      <c r="F45" s="69"/>
      <c r="G45" s="69"/>
      <c r="H45" s="69"/>
    </row>
    <row r="46" spans="1:13" x14ac:dyDescent="0.2">
      <c r="A46" s="69"/>
      <c r="B46" s="67"/>
      <c r="C46" s="68"/>
      <c r="D46" s="68"/>
      <c r="E46" s="86">
        <f t="shared" si="12"/>
        <v>0</v>
      </c>
      <c r="F46" s="69"/>
      <c r="G46" s="69"/>
      <c r="H46" s="69"/>
    </row>
    <row r="47" spans="1:13" x14ac:dyDescent="0.2">
      <c r="A47" s="69"/>
      <c r="B47" s="67"/>
      <c r="C47" s="68"/>
      <c r="D47" s="68"/>
      <c r="E47" s="86">
        <f t="shared" si="12"/>
        <v>0</v>
      </c>
      <c r="F47" s="69"/>
      <c r="G47" s="69"/>
      <c r="H47" s="69"/>
    </row>
    <row r="48" spans="1:13" x14ac:dyDescent="0.2">
      <c r="A48" s="69"/>
      <c r="B48" s="67"/>
      <c r="C48" s="68"/>
      <c r="D48" s="68"/>
      <c r="E48" s="86">
        <f t="shared" si="12"/>
        <v>0</v>
      </c>
      <c r="F48" s="69"/>
      <c r="G48" s="69"/>
      <c r="H48" s="69"/>
    </row>
    <row r="49" spans="1:8" x14ac:dyDescent="0.2">
      <c r="A49" s="69"/>
      <c r="B49" s="67"/>
      <c r="C49" s="68"/>
      <c r="D49" s="68"/>
      <c r="E49" s="86">
        <f t="shared" si="12"/>
        <v>0</v>
      </c>
      <c r="F49" s="69"/>
      <c r="G49" s="69"/>
      <c r="H49" s="69"/>
    </row>
    <row r="50" spans="1:8" x14ac:dyDescent="0.2">
      <c r="A50" s="69"/>
      <c r="B50" s="67"/>
      <c r="C50" s="68"/>
      <c r="D50" s="68"/>
      <c r="E50" s="86">
        <f t="shared" si="12"/>
        <v>0</v>
      </c>
      <c r="F50" s="69"/>
      <c r="G50" s="69"/>
      <c r="H50" s="69"/>
    </row>
    <row r="51" spans="1:8" x14ac:dyDescent="0.2">
      <c r="A51" s="69"/>
      <c r="B51" s="67"/>
      <c r="C51" s="68"/>
      <c r="D51" s="68"/>
      <c r="E51" s="86">
        <f t="shared" si="12"/>
        <v>0</v>
      </c>
      <c r="F51" s="69"/>
      <c r="G51" s="69"/>
      <c r="H51" s="69"/>
    </row>
    <row r="52" spans="1:8" x14ac:dyDescent="0.2">
      <c r="A52" s="69"/>
      <c r="B52" s="67"/>
      <c r="C52" s="68"/>
      <c r="D52" s="68"/>
      <c r="E52" s="86">
        <f t="shared" si="12"/>
        <v>0</v>
      </c>
      <c r="F52" s="69"/>
      <c r="G52" s="69"/>
      <c r="H52" s="69"/>
    </row>
    <row r="53" spans="1:8" x14ac:dyDescent="0.2">
      <c r="A53" s="69"/>
      <c r="B53" s="67"/>
      <c r="C53" s="68"/>
      <c r="D53" s="68"/>
      <c r="E53" s="86">
        <f t="shared" si="12"/>
        <v>0</v>
      </c>
      <c r="F53" s="69"/>
      <c r="G53" s="69"/>
      <c r="H53" s="69"/>
    </row>
    <row r="54" spans="1:8" x14ac:dyDescent="0.2">
      <c r="A54" s="69"/>
      <c r="B54" s="67"/>
      <c r="C54" s="68"/>
      <c r="D54" s="68"/>
      <c r="E54" s="86">
        <f t="shared" si="12"/>
        <v>0</v>
      </c>
      <c r="F54" s="69"/>
      <c r="G54" s="69"/>
      <c r="H54" s="69"/>
    </row>
    <row r="55" spans="1:8" x14ac:dyDescent="0.2">
      <c r="A55" s="69"/>
      <c r="B55" s="67"/>
      <c r="C55" s="68"/>
      <c r="D55" s="68"/>
      <c r="E55" s="86">
        <f t="shared" si="12"/>
        <v>0</v>
      </c>
      <c r="F55" s="69"/>
      <c r="G55" s="69"/>
      <c r="H55" s="69"/>
    </row>
    <row r="56" spans="1:8" x14ac:dyDescent="0.2">
      <c r="A56" s="69"/>
      <c r="B56" s="67"/>
      <c r="C56" s="68"/>
      <c r="D56" s="68"/>
      <c r="E56" s="86">
        <f t="shared" si="12"/>
        <v>0</v>
      </c>
      <c r="F56" s="69"/>
      <c r="G56" s="69"/>
      <c r="H56" s="69"/>
    </row>
    <row r="57" spans="1:8" x14ac:dyDescent="0.2">
      <c r="A57" s="69"/>
      <c r="B57" s="67"/>
      <c r="C57" s="68"/>
      <c r="D57" s="68"/>
      <c r="E57" s="86">
        <f t="shared" si="12"/>
        <v>0</v>
      </c>
      <c r="F57" s="69"/>
      <c r="G57" s="69"/>
      <c r="H57" s="69"/>
    </row>
    <row r="58" spans="1:8" x14ac:dyDescent="0.2">
      <c r="A58" s="69"/>
      <c r="B58" s="67"/>
      <c r="C58" s="68"/>
      <c r="D58" s="68"/>
      <c r="E58" s="86">
        <f t="shared" si="12"/>
        <v>0</v>
      </c>
      <c r="F58" s="69"/>
      <c r="G58" s="69"/>
      <c r="H58" s="69"/>
    </row>
    <row r="59" spans="1:8" x14ac:dyDescent="0.2">
      <c r="A59" s="69"/>
      <c r="B59" s="67"/>
      <c r="C59" s="68"/>
      <c r="D59" s="68"/>
      <c r="E59" s="86">
        <f t="shared" si="12"/>
        <v>0</v>
      </c>
      <c r="F59" s="69"/>
      <c r="G59" s="69"/>
      <c r="H59" s="69"/>
    </row>
    <row r="60" spans="1:8" x14ac:dyDescent="0.2">
      <c r="A60" s="69"/>
      <c r="B60" s="67"/>
      <c r="C60" s="68"/>
      <c r="D60" s="68"/>
      <c r="E60" s="86">
        <f t="shared" si="12"/>
        <v>0</v>
      </c>
      <c r="F60" s="69"/>
      <c r="G60" s="69"/>
      <c r="H60" s="69"/>
    </row>
    <row r="61" spans="1:8" x14ac:dyDescent="0.2">
      <c r="A61" s="69"/>
      <c r="B61" s="67"/>
      <c r="C61" s="68"/>
      <c r="D61" s="68"/>
      <c r="E61" s="86">
        <f t="shared" si="12"/>
        <v>0</v>
      </c>
      <c r="F61" s="69"/>
      <c r="G61" s="69"/>
      <c r="H61" s="69"/>
    </row>
    <row r="62" spans="1:8" x14ac:dyDescent="0.2">
      <c r="A62" s="69"/>
      <c r="B62" s="67"/>
      <c r="C62" s="68"/>
      <c r="D62" s="68"/>
      <c r="E62" s="86">
        <f t="shared" si="12"/>
        <v>0</v>
      </c>
      <c r="F62" s="69"/>
      <c r="G62" s="69"/>
      <c r="H62" s="69"/>
    </row>
    <row r="63" spans="1:8" x14ac:dyDescent="0.2">
      <c r="A63" s="69"/>
      <c r="B63" s="67"/>
      <c r="C63" s="68"/>
      <c r="D63" s="68"/>
      <c r="E63" s="86">
        <f t="shared" si="12"/>
        <v>0</v>
      </c>
      <c r="F63" s="69"/>
      <c r="G63" s="69"/>
      <c r="H63" s="69"/>
    </row>
    <row r="64" spans="1:8" x14ac:dyDescent="0.2">
      <c r="A64" s="69"/>
      <c r="B64" s="67"/>
      <c r="C64" s="68"/>
      <c r="D64" s="68"/>
      <c r="E64" s="86">
        <f t="shared" si="12"/>
        <v>0</v>
      </c>
      <c r="F64" s="69"/>
      <c r="G64" s="69"/>
      <c r="H64" s="69"/>
    </row>
    <row r="65" spans="1:8" x14ac:dyDescent="0.2">
      <c r="A65" s="69"/>
      <c r="B65" s="67"/>
      <c r="C65" s="68"/>
      <c r="D65" s="68"/>
      <c r="E65" s="86">
        <f t="shared" si="12"/>
        <v>0</v>
      </c>
      <c r="F65" s="69"/>
      <c r="G65" s="69"/>
      <c r="H65" s="69"/>
    </row>
    <row r="66" spans="1:8" x14ac:dyDescent="0.2">
      <c r="A66" s="69"/>
      <c r="B66" s="67"/>
      <c r="C66" s="68"/>
      <c r="D66" s="68"/>
      <c r="E66" s="86">
        <f t="shared" si="12"/>
        <v>0</v>
      </c>
      <c r="F66" s="69"/>
      <c r="G66" s="69"/>
      <c r="H66" s="69"/>
    </row>
    <row r="67" spans="1:8" x14ac:dyDescent="0.2">
      <c r="A67" s="69"/>
      <c r="B67" s="67"/>
      <c r="C67" s="68"/>
      <c r="D67" s="68"/>
      <c r="E67" s="86">
        <f t="shared" si="12"/>
        <v>0</v>
      </c>
      <c r="F67" s="69"/>
      <c r="G67" s="69"/>
      <c r="H67" s="69"/>
    </row>
    <row r="68" spans="1:8" x14ac:dyDescent="0.2">
      <c r="A68" s="69"/>
      <c r="B68" s="67"/>
      <c r="C68" s="68"/>
      <c r="D68" s="68"/>
      <c r="E68" s="86">
        <f t="shared" si="12"/>
        <v>0</v>
      </c>
      <c r="F68" s="69"/>
      <c r="G68" s="69"/>
      <c r="H68" s="69"/>
    </row>
    <row r="69" spans="1:8" x14ac:dyDescent="0.2">
      <c r="A69" s="69"/>
      <c r="B69" s="67"/>
      <c r="C69" s="68"/>
      <c r="D69" s="68"/>
      <c r="E69" s="86">
        <f t="shared" si="12"/>
        <v>0</v>
      </c>
      <c r="F69" s="69"/>
      <c r="G69" s="69"/>
      <c r="H69" s="69"/>
    </row>
    <row r="70" spans="1:8" x14ac:dyDescent="0.2">
      <c r="A70" s="69"/>
      <c r="B70" s="67"/>
      <c r="C70" s="68"/>
      <c r="D70" s="68"/>
      <c r="E70" s="86">
        <f t="shared" si="12"/>
        <v>0</v>
      </c>
      <c r="F70" s="69"/>
      <c r="G70" s="69"/>
      <c r="H70" s="69"/>
    </row>
    <row r="71" spans="1:8" x14ac:dyDescent="0.2">
      <c r="A71" s="69"/>
      <c r="B71" s="67"/>
      <c r="C71" s="68"/>
      <c r="D71" s="68"/>
      <c r="E71" s="86">
        <f t="shared" si="12"/>
        <v>0</v>
      </c>
      <c r="F71" s="69"/>
      <c r="G71" s="69"/>
      <c r="H71" s="69"/>
    </row>
    <row r="72" spans="1:8" x14ac:dyDescent="0.2">
      <c r="A72" s="69"/>
      <c r="B72" s="67"/>
      <c r="C72" s="68"/>
      <c r="D72" s="68"/>
      <c r="E72" s="86">
        <f t="shared" si="12"/>
        <v>0</v>
      </c>
      <c r="F72" s="69"/>
      <c r="G72" s="69"/>
      <c r="H72" s="69"/>
    </row>
    <row r="73" spans="1:8" x14ac:dyDescent="0.2">
      <c r="A73" s="69"/>
      <c r="B73" s="67"/>
      <c r="C73" s="68"/>
      <c r="D73" s="68"/>
      <c r="E73" s="86">
        <f t="shared" si="12"/>
        <v>0</v>
      </c>
      <c r="F73" s="69"/>
      <c r="G73" s="69"/>
      <c r="H73" s="69"/>
    </row>
    <row r="74" spans="1:8" x14ac:dyDescent="0.2">
      <c r="A74" s="69"/>
      <c r="B74" s="67"/>
      <c r="C74" s="68"/>
      <c r="D74" s="68"/>
      <c r="E74" s="86">
        <f t="shared" si="12"/>
        <v>0</v>
      </c>
      <c r="F74" s="69"/>
      <c r="G74" s="69"/>
      <c r="H74" s="69"/>
    </row>
    <row r="75" spans="1:8" x14ac:dyDescent="0.2">
      <c r="A75" s="69"/>
      <c r="B75" s="67"/>
      <c r="C75" s="68"/>
      <c r="D75" s="68"/>
      <c r="E75" s="86">
        <f t="shared" si="12"/>
        <v>0</v>
      </c>
      <c r="F75" s="69"/>
      <c r="G75" s="69"/>
      <c r="H75" s="69"/>
    </row>
    <row r="76" spans="1:8" x14ac:dyDescent="0.2">
      <c r="A76" s="69"/>
      <c r="B76" s="67"/>
      <c r="C76" s="68"/>
      <c r="D76" s="68"/>
      <c r="E76" s="86">
        <f t="shared" si="12"/>
        <v>0</v>
      </c>
      <c r="F76" s="69"/>
      <c r="G76" s="69"/>
      <c r="H76" s="69"/>
    </row>
    <row r="77" spans="1:8" x14ac:dyDescent="0.2">
      <c r="A77" s="69"/>
      <c r="B77" s="67"/>
      <c r="C77" s="68"/>
      <c r="D77" s="68"/>
      <c r="E77" s="86">
        <f t="shared" si="12"/>
        <v>0</v>
      </c>
      <c r="F77" s="69"/>
      <c r="G77" s="69"/>
      <c r="H77" s="69"/>
    </row>
    <row r="78" spans="1:8" x14ac:dyDescent="0.2">
      <c r="A78" s="69"/>
      <c r="B78" s="67"/>
      <c r="C78" s="68"/>
      <c r="D78" s="68"/>
      <c r="E78" s="86">
        <f t="shared" si="12"/>
        <v>0</v>
      </c>
      <c r="F78" s="69"/>
      <c r="G78" s="69"/>
      <c r="H78" s="69"/>
    </row>
    <row r="79" spans="1:8" x14ac:dyDescent="0.2">
      <c r="A79" s="69"/>
      <c r="B79" s="67"/>
      <c r="C79" s="68"/>
      <c r="D79" s="68"/>
      <c r="E79" s="86">
        <f t="shared" si="12"/>
        <v>0</v>
      </c>
      <c r="F79" s="69"/>
      <c r="G79" s="69"/>
      <c r="H79" s="69"/>
    </row>
    <row r="80" spans="1:8" x14ac:dyDescent="0.2">
      <c r="A80" s="69"/>
      <c r="B80" s="67"/>
      <c r="C80" s="68"/>
      <c r="D80" s="68"/>
      <c r="E80" s="86">
        <f t="shared" si="12"/>
        <v>0</v>
      </c>
      <c r="F80" s="69"/>
      <c r="G80" s="69"/>
      <c r="H80" s="69"/>
    </row>
    <row r="81" spans="1:8" x14ac:dyDescent="0.2">
      <c r="A81" s="69"/>
      <c r="B81" s="67"/>
      <c r="C81" s="68"/>
      <c r="D81" s="68"/>
      <c r="E81" s="86">
        <f t="shared" si="12"/>
        <v>0</v>
      </c>
      <c r="F81" s="69"/>
      <c r="G81" s="69"/>
      <c r="H81" s="69"/>
    </row>
    <row r="82" spans="1:8" x14ac:dyDescent="0.2">
      <c r="A82" s="69"/>
      <c r="B82" s="67"/>
      <c r="C82" s="68"/>
      <c r="D82" s="68"/>
      <c r="E82" s="86">
        <f t="shared" si="12"/>
        <v>0</v>
      </c>
      <c r="F82" s="69"/>
      <c r="G82" s="69"/>
      <c r="H82" s="69"/>
    </row>
    <row r="83" spans="1:8" x14ac:dyDescent="0.2">
      <c r="A83" s="69"/>
      <c r="B83" s="67"/>
      <c r="C83" s="68"/>
      <c r="D83" s="68"/>
      <c r="E83" s="86">
        <f t="shared" si="12"/>
        <v>0</v>
      </c>
      <c r="F83" s="69"/>
      <c r="G83" s="69"/>
      <c r="H83" s="69"/>
    </row>
    <row r="84" spans="1:8" x14ac:dyDescent="0.2">
      <c r="A84" s="69"/>
      <c r="B84" s="67"/>
      <c r="C84" s="68"/>
      <c r="D84" s="68"/>
      <c r="E84" s="86">
        <f t="shared" si="12"/>
        <v>0</v>
      </c>
      <c r="F84" s="69"/>
      <c r="G84" s="69"/>
      <c r="H84" s="69"/>
    </row>
    <row r="85" spans="1:8" x14ac:dyDescent="0.2">
      <c r="A85" s="69"/>
      <c r="B85" s="67"/>
      <c r="C85" s="68"/>
      <c r="D85" s="68"/>
      <c r="E85" s="86">
        <f t="shared" si="12"/>
        <v>0</v>
      </c>
      <c r="F85" s="69"/>
      <c r="G85" s="69"/>
      <c r="H85" s="69"/>
    </row>
    <row r="86" spans="1:8" x14ac:dyDescent="0.2">
      <c r="A86" s="69"/>
      <c r="B86" s="67"/>
      <c r="C86" s="68"/>
      <c r="D86" s="68"/>
      <c r="E86" s="86">
        <f t="shared" si="12"/>
        <v>0</v>
      </c>
      <c r="F86" s="69"/>
      <c r="G86" s="69"/>
      <c r="H86" s="69"/>
    </row>
    <row r="87" spans="1:8" x14ac:dyDescent="0.2">
      <c r="A87" s="69"/>
      <c r="B87" s="67"/>
      <c r="C87" s="68"/>
      <c r="D87" s="68"/>
      <c r="E87" s="86">
        <f t="shared" si="12"/>
        <v>0</v>
      </c>
      <c r="F87" s="69"/>
      <c r="G87" s="69"/>
      <c r="H87" s="69"/>
    </row>
    <row r="88" spans="1:8" x14ac:dyDescent="0.2">
      <c r="A88" s="69"/>
      <c r="B88" s="67"/>
      <c r="C88" s="68"/>
      <c r="D88" s="68"/>
      <c r="E88" s="86">
        <f t="shared" si="12"/>
        <v>0</v>
      </c>
      <c r="F88" s="69"/>
      <c r="G88" s="69"/>
      <c r="H88" s="69"/>
    </row>
    <row r="89" spans="1:8" x14ac:dyDescent="0.2">
      <c r="A89" s="69"/>
      <c r="B89" s="67"/>
      <c r="C89" s="68"/>
      <c r="D89" s="68"/>
      <c r="E89" s="86">
        <f t="shared" si="12"/>
        <v>0</v>
      </c>
      <c r="F89" s="69"/>
      <c r="G89" s="69"/>
      <c r="H89" s="69"/>
    </row>
    <row r="90" spans="1:8" x14ac:dyDescent="0.2">
      <c r="A90" s="69"/>
      <c r="B90" s="67"/>
      <c r="C90" s="68"/>
      <c r="D90" s="68"/>
      <c r="E90" s="86">
        <f t="shared" si="12"/>
        <v>0</v>
      </c>
      <c r="F90" s="69"/>
      <c r="G90" s="69"/>
      <c r="H90" s="69"/>
    </row>
    <row r="91" spans="1:8" x14ac:dyDescent="0.2">
      <c r="A91" s="69"/>
      <c r="B91" s="67"/>
      <c r="C91" s="68"/>
      <c r="D91" s="68"/>
      <c r="E91" s="86">
        <f t="shared" si="12"/>
        <v>0</v>
      </c>
      <c r="F91" s="69"/>
      <c r="G91" s="69"/>
      <c r="H91" s="69"/>
    </row>
    <row r="92" spans="1:8" x14ac:dyDescent="0.2">
      <c r="A92" s="69"/>
      <c r="B92" s="67"/>
      <c r="C92" s="68"/>
      <c r="D92" s="68"/>
      <c r="E92" s="86">
        <f t="shared" si="12"/>
        <v>0</v>
      </c>
      <c r="F92" s="69"/>
      <c r="G92" s="69"/>
      <c r="H92" s="69"/>
    </row>
    <row r="93" spans="1:8" x14ac:dyDescent="0.2">
      <c r="A93" s="69"/>
      <c r="B93" s="67"/>
      <c r="C93" s="68"/>
      <c r="D93" s="68"/>
      <c r="E93" s="86">
        <f t="shared" si="12"/>
        <v>0</v>
      </c>
      <c r="F93" s="69"/>
      <c r="G93" s="69"/>
      <c r="H93" s="69"/>
    </row>
    <row r="94" spans="1:8" x14ac:dyDescent="0.2">
      <c r="A94" s="69"/>
      <c r="B94" s="67"/>
      <c r="C94" s="68"/>
      <c r="D94" s="68"/>
      <c r="E94" s="86">
        <f t="shared" si="12"/>
        <v>0</v>
      </c>
      <c r="F94" s="69"/>
      <c r="G94" s="69"/>
      <c r="H94" s="69"/>
    </row>
    <row r="95" spans="1:8" x14ac:dyDescent="0.2">
      <c r="A95" s="69"/>
      <c r="B95" s="67"/>
      <c r="C95" s="68"/>
      <c r="D95" s="68"/>
      <c r="E95" s="86">
        <f t="shared" ref="E95:E100" si="13">C95+(D95*$K$4)</f>
        <v>0</v>
      </c>
      <c r="F95" s="69"/>
      <c r="G95" s="69"/>
      <c r="H95" s="69"/>
    </row>
    <row r="96" spans="1:8" x14ac:dyDescent="0.2">
      <c r="A96" s="69"/>
      <c r="B96" s="67"/>
      <c r="C96" s="68"/>
      <c r="D96" s="68"/>
      <c r="E96" s="86">
        <f t="shared" si="13"/>
        <v>0</v>
      </c>
      <c r="F96" s="69"/>
      <c r="G96" s="69"/>
      <c r="H96" s="69"/>
    </row>
    <row r="97" spans="1:8" x14ac:dyDescent="0.2">
      <c r="A97" s="69"/>
      <c r="B97" s="67"/>
      <c r="C97" s="68"/>
      <c r="D97" s="68"/>
      <c r="E97" s="86">
        <f t="shared" si="13"/>
        <v>0</v>
      </c>
      <c r="F97" s="69"/>
      <c r="G97" s="69"/>
      <c r="H97" s="69"/>
    </row>
    <row r="98" spans="1:8" x14ac:dyDescent="0.2">
      <c r="A98" s="69"/>
      <c r="B98" s="67"/>
      <c r="C98" s="68"/>
      <c r="D98" s="68"/>
      <c r="E98" s="86">
        <f t="shared" si="13"/>
        <v>0</v>
      </c>
      <c r="F98" s="69"/>
      <c r="G98" s="69"/>
      <c r="H98" s="69"/>
    </row>
    <row r="99" spans="1:8" x14ac:dyDescent="0.2">
      <c r="A99" s="69"/>
      <c r="B99" s="67"/>
      <c r="C99" s="68"/>
      <c r="D99" s="68"/>
      <c r="E99" s="86">
        <f t="shared" si="13"/>
        <v>0</v>
      </c>
      <c r="F99" s="69"/>
      <c r="G99" s="69"/>
      <c r="H99" s="69"/>
    </row>
    <row r="100" spans="1:8" x14ac:dyDescent="0.2">
      <c r="A100" s="69"/>
      <c r="B100" s="67"/>
      <c r="C100" s="68"/>
      <c r="D100" s="68"/>
      <c r="E100" s="86">
        <f t="shared" si="13"/>
        <v>0</v>
      </c>
      <c r="F100" s="69"/>
      <c r="G100" s="69"/>
      <c r="H100" s="69"/>
    </row>
  </sheetData>
  <mergeCells count="4">
    <mergeCell ref="D2:G2"/>
    <mergeCell ref="D3:G3"/>
    <mergeCell ref="C13:H13"/>
    <mergeCell ref="I13:M13"/>
  </mergeCells>
  <conditionalFormatting sqref="G15:G26">
    <cfRule type="expression" dxfId="16" priority="6">
      <formula>TODAY()&gt;B15</formula>
    </cfRule>
  </conditionalFormatting>
  <conditionalFormatting sqref="H15:H26">
    <cfRule type="expression" dxfId="15" priority="5">
      <formula>TODAY()&gt;B15</formula>
    </cfRule>
  </conditionalFormatting>
  <conditionalFormatting sqref="L15:L26">
    <cfRule type="expression" dxfId="14" priority="4">
      <formula>TODAY()&gt;B15</formula>
    </cfRule>
  </conditionalFormatting>
  <conditionalFormatting sqref="M15:M26">
    <cfRule type="expression" dxfId="13" priority="3">
      <formula>TODAY()&gt;B15</formula>
    </cfRule>
  </conditionalFormatting>
  <conditionalFormatting sqref="D15:D26">
    <cfRule type="expression" dxfId="12" priority="2">
      <formula>TODAY()&gt;B15</formula>
    </cfRule>
  </conditionalFormatting>
  <conditionalFormatting sqref="J15:J26">
    <cfRule type="expression" dxfId="11" priority="1">
      <formula>TODAY()&gt;B15</formula>
    </cfRule>
  </conditionalFormatting>
  <dataValidations count="3">
    <dataValidation allowBlank="1" showInputMessage="1" showErrorMessage="1" prompt="Add sick leave balance from last year." sqref="I15"/>
    <dataValidation allowBlank="1" showInputMessage="1" showErrorMessage="1" prompt="Add vacation balance from last year." sqref="C15"/>
    <dataValidation type="list" showInputMessage="1" showErrorMessage="1" sqref="A31:A100">
      <formula1>Leave_codes</formula1>
    </dataValidation>
  </dataValidations>
  <pageMargins left="0.75" right="0.75" top="1" bottom="1" header="0.5" footer="0.5"/>
  <pageSetup scale="88" orientation="landscape" r:id="rId1"/>
  <headerFooter alignWithMargins="0">
    <oddHeader>&amp;C&amp;"Times New Roman,Bold"&amp;14VACATION and SICK LEAVE RECORD</oddHeader>
    <oddFooter>&amp;LUpdated:  &amp;D&amp;R&amp;F</oddFooter>
  </headerFooter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M100"/>
  <sheetViews>
    <sheetView zoomScaleNormal="100" workbookViewId="0">
      <selection activeCell="D2" sqref="D2:G2"/>
    </sheetView>
  </sheetViews>
  <sheetFormatPr defaultRowHeight="12.75" x14ac:dyDescent="0.2"/>
  <cols>
    <col min="1" max="1" width="15.7109375" style="14" customWidth="1"/>
    <col min="2" max="2" width="10.140625" style="24" bestFit="1" customWidth="1"/>
    <col min="3" max="3" width="9.42578125" style="14" customWidth="1"/>
    <col min="4" max="4" width="9.85546875" style="14" customWidth="1"/>
    <col min="5" max="5" width="9.5703125" style="14" customWidth="1"/>
    <col min="6" max="6" width="12.7109375" style="14" customWidth="1"/>
    <col min="7" max="7" width="9.5703125" style="14" customWidth="1"/>
    <col min="8" max="8" width="10.7109375" style="14" customWidth="1"/>
    <col min="9" max="9" width="12.5703125" style="14" customWidth="1"/>
    <col min="10" max="10" width="9.85546875" style="14" customWidth="1"/>
    <col min="11" max="12" width="9.140625" style="14"/>
    <col min="13" max="13" width="9.5703125" style="14" customWidth="1"/>
    <col min="14" max="16384" width="9.140625" style="14"/>
  </cols>
  <sheetData>
    <row r="1" spans="1:13" x14ac:dyDescent="0.2">
      <c r="A1" s="12"/>
      <c r="B1" s="13"/>
      <c r="C1" s="12"/>
    </row>
    <row r="2" spans="1:13" x14ac:dyDescent="0.2">
      <c r="A2" s="15" t="s">
        <v>5</v>
      </c>
      <c r="B2" s="16"/>
      <c r="D2" s="115" t="s">
        <v>67</v>
      </c>
      <c r="E2" s="115"/>
      <c r="F2" s="115"/>
      <c r="G2" s="115"/>
      <c r="I2" s="15" t="s">
        <v>18</v>
      </c>
      <c r="K2" s="87" t="str">
        <f>TEXT(DATE(YEAR(B15),MONTH(B15),1),"m/d/yy")&amp;" - "&amp;TEXT(B26,"m/d/yy")</f>
        <v>7/1/05 - 6/30/06</v>
      </c>
      <c r="L2" s="87"/>
    </row>
    <row r="3" spans="1:13" x14ac:dyDescent="0.2">
      <c r="A3" s="17" t="s">
        <v>6</v>
      </c>
      <c r="B3" s="18"/>
      <c r="D3" s="122" t="s">
        <v>68</v>
      </c>
      <c r="E3" s="122"/>
      <c r="F3" s="122"/>
      <c r="G3" s="122"/>
      <c r="I3" s="15" t="s">
        <v>19</v>
      </c>
      <c r="K3" s="19">
        <v>1</v>
      </c>
    </row>
    <row r="4" spans="1:13" x14ac:dyDescent="0.2">
      <c r="A4" s="15" t="s">
        <v>16</v>
      </c>
      <c r="B4" s="16"/>
      <c r="D4" s="20">
        <v>38718</v>
      </c>
      <c r="E4" s="21"/>
      <c r="F4" s="22"/>
      <c r="G4" s="22"/>
      <c r="I4" s="15" t="s">
        <v>23</v>
      </c>
      <c r="K4" s="88">
        <v>7.5</v>
      </c>
    </row>
    <row r="5" spans="1:13" x14ac:dyDescent="0.2">
      <c r="F5" s="25"/>
    </row>
    <row r="6" spans="1:13" x14ac:dyDescent="0.2">
      <c r="A6" s="15" t="s">
        <v>17</v>
      </c>
      <c r="D6" s="22">
        <f ca="1">IF(D4="",0,DATEDIF(D4,TODAY(),"Y"))</f>
        <v>6</v>
      </c>
      <c r="I6" s="26" t="s">
        <v>62</v>
      </c>
      <c r="J6" s="27" t="s">
        <v>52</v>
      </c>
      <c r="K6" s="27" t="s">
        <v>27</v>
      </c>
      <c r="M6" s="27" t="s">
        <v>31</v>
      </c>
    </row>
    <row r="7" spans="1:13" hidden="1" x14ac:dyDescent="0.2">
      <c r="A7" s="15" t="s">
        <v>0</v>
      </c>
      <c r="B7" s="16"/>
      <c r="H7" s="28"/>
      <c r="I7" s="15" t="s">
        <v>13</v>
      </c>
    </row>
    <row r="8" spans="1:13" x14ac:dyDescent="0.2">
      <c r="A8" s="15" t="s">
        <v>11</v>
      </c>
      <c r="D8" s="22">
        <f ca="1">VLOOKUP(D6,accumulation,2,TRUE)</f>
        <v>30</v>
      </c>
      <c r="E8" s="29" t="str">
        <f ca="1">$K$4*D8&amp;" hrs. ("&amp;$K$4&amp;" hr work day)"</f>
        <v>225 hrs. (7.5 hr work day)</v>
      </c>
      <c r="F8" s="25"/>
      <c r="H8" s="28"/>
      <c r="I8" s="15" t="s">
        <v>14</v>
      </c>
      <c r="J8" s="30">
        <f>$M$8/12</f>
        <v>1.8333333333333333</v>
      </c>
      <c r="K8" s="30">
        <f>J8*$K$4</f>
        <v>13.75</v>
      </c>
      <c r="M8" s="14">
        <v>22</v>
      </c>
    </row>
    <row r="9" spans="1:13" x14ac:dyDescent="0.2">
      <c r="A9" s="15" t="s">
        <v>12</v>
      </c>
      <c r="B9" s="16"/>
      <c r="D9" s="14">
        <v>120</v>
      </c>
      <c r="E9" s="29" t="str">
        <f>$K$4*D9&amp;" hrs. ("&amp;$K$4&amp;" hr work day)"</f>
        <v>900 hrs. (7.5 hr work day)</v>
      </c>
      <c r="F9" s="25"/>
      <c r="H9" s="28"/>
      <c r="I9" s="15" t="s">
        <v>15</v>
      </c>
      <c r="J9" s="30">
        <f>$M$9/12</f>
        <v>1.5</v>
      </c>
      <c r="K9" s="30">
        <f>J9*$K$4</f>
        <v>11.25</v>
      </c>
      <c r="M9" s="14">
        <v>18</v>
      </c>
    </row>
    <row r="10" spans="1:13" hidden="1" x14ac:dyDescent="0.2">
      <c r="A10" s="15" t="s">
        <v>1</v>
      </c>
      <c r="B10" s="16"/>
      <c r="D10" s="12"/>
      <c r="H10" s="28"/>
      <c r="I10" s="28"/>
    </row>
    <row r="11" spans="1:13" hidden="1" x14ac:dyDescent="0.2">
      <c r="A11" s="15" t="s">
        <v>2</v>
      </c>
      <c r="B11" s="16"/>
      <c r="D11" s="12"/>
      <c r="H11" s="28"/>
      <c r="I11" s="28"/>
    </row>
    <row r="12" spans="1:13" ht="13.5" thickBot="1" x14ac:dyDescent="0.25">
      <c r="A12" s="15"/>
      <c r="B12" s="16"/>
      <c r="D12" s="28"/>
      <c r="H12" s="28"/>
      <c r="I12" s="28"/>
    </row>
    <row r="13" spans="1:13" s="33" customFormat="1" ht="18" customHeight="1" thickTop="1" thickBot="1" x14ac:dyDescent="0.25">
      <c r="A13" s="31"/>
      <c r="B13" s="32"/>
      <c r="C13" s="116" t="s">
        <v>3</v>
      </c>
      <c r="D13" s="117"/>
      <c r="E13" s="117"/>
      <c r="F13" s="117"/>
      <c r="G13" s="117"/>
      <c r="H13" s="118"/>
      <c r="I13" s="119" t="s">
        <v>4</v>
      </c>
      <c r="J13" s="120"/>
      <c r="K13" s="120"/>
      <c r="L13" s="120"/>
      <c r="M13" s="121"/>
    </row>
    <row r="14" spans="1:13" ht="57" customHeight="1" thickTop="1" thickBot="1" x14ac:dyDescent="0.25">
      <c r="A14" s="34"/>
      <c r="B14" s="36" t="s">
        <v>54</v>
      </c>
      <c r="C14" s="36" t="s">
        <v>55</v>
      </c>
      <c r="D14" s="37" t="s">
        <v>7</v>
      </c>
      <c r="E14" s="37" t="s">
        <v>8</v>
      </c>
      <c r="F14" s="38" t="s">
        <v>58</v>
      </c>
      <c r="G14" s="38" t="s">
        <v>57</v>
      </c>
      <c r="H14" s="39" t="s">
        <v>56</v>
      </c>
      <c r="I14" s="40" t="s">
        <v>55</v>
      </c>
      <c r="J14" s="37" t="s">
        <v>7</v>
      </c>
      <c r="K14" s="37" t="s">
        <v>8</v>
      </c>
      <c r="L14" s="38" t="s">
        <v>57</v>
      </c>
      <c r="M14" s="39" t="s">
        <v>56</v>
      </c>
    </row>
    <row r="15" spans="1:13" s="49" customFormat="1" ht="13.5" thickTop="1" x14ac:dyDescent="0.2">
      <c r="A15" s="41" t="str">
        <f>UPPER(TEXT(B15,"mmmm")&amp;" '"&amp;TEXT(B15,"yy"))</f>
        <v>JULY '05</v>
      </c>
      <c r="B15" s="42">
        <v>38564</v>
      </c>
      <c r="C15" s="43"/>
      <c r="D15" s="44"/>
      <c r="E15" s="44"/>
      <c r="F15" s="44"/>
      <c r="G15" s="45"/>
      <c r="H15" s="46"/>
      <c r="I15" s="47"/>
      <c r="J15" s="44"/>
      <c r="K15" s="44"/>
      <c r="L15" s="48"/>
      <c r="M15" s="46"/>
    </row>
    <row r="16" spans="1:13" x14ac:dyDescent="0.2">
      <c r="A16" s="41" t="str">
        <f t="shared" ref="A16:A26" si="0">UPPER(TEXT(B16,"mmmm")&amp;" '"&amp;TEXT(B16,"yy"))</f>
        <v>AUGUST '05</v>
      </c>
      <c r="B16" s="42">
        <v>38595</v>
      </c>
      <c r="C16" s="50"/>
      <c r="D16" s="44"/>
      <c r="E16" s="44"/>
      <c r="F16" s="44"/>
      <c r="G16" s="45"/>
      <c r="H16" s="46"/>
      <c r="I16" s="51"/>
      <c r="J16" s="44"/>
      <c r="K16" s="44"/>
      <c r="L16" s="48"/>
      <c r="M16" s="46"/>
    </row>
    <row r="17" spans="1:13" x14ac:dyDescent="0.2">
      <c r="A17" s="41" t="str">
        <f t="shared" si="0"/>
        <v>SEPTEMBER '05</v>
      </c>
      <c r="B17" s="42">
        <v>38625</v>
      </c>
      <c r="C17" s="50"/>
      <c r="D17" s="44"/>
      <c r="E17" s="44"/>
      <c r="F17" s="44"/>
      <c r="G17" s="45"/>
      <c r="H17" s="46"/>
      <c r="I17" s="51"/>
      <c r="J17" s="44"/>
      <c r="K17" s="44"/>
      <c r="L17" s="48"/>
      <c r="M17" s="46"/>
    </row>
    <row r="18" spans="1:13" x14ac:dyDescent="0.2">
      <c r="A18" s="41" t="str">
        <f t="shared" si="0"/>
        <v>OCTOBER '05</v>
      </c>
      <c r="B18" s="42">
        <v>38656</v>
      </c>
      <c r="C18" s="50"/>
      <c r="D18" s="44"/>
      <c r="E18" s="44"/>
      <c r="F18" s="44"/>
      <c r="G18" s="45"/>
      <c r="H18" s="46"/>
      <c r="I18" s="51"/>
      <c r="J18" s="44"/>
      <c r="K18" s="44"/>
      <c r="L18" s="48"/>
      <c r="M18" s="46"/>
    </row>
    <row r="19" spans="1:13" x14ac:dyDescent="0.2">
      <c r="A19" s="41" t="str">
        <f t="shared" si="0"/>
        <v>NOVEMBER '05</v>
      </c>
      <c r="B19" s="42">
        <v>38686</v>
      </c>
      <c r="C19" s="50"/>
      <c r="D19" s="44"/>
      <c r="E19" s="44"/>
      <c r="F19" s="44"/>
      <c r="G19" s="45"/>
      <c r="H19" s="46"/>
      <c r="I19" s="51"/>
      <c r="J19" s="44"/>
      <c r="K19" s="44"/>
      <c r="L19" s="48"/>
      <c r="M19" s="46"/>
    </row>
    <row r="20" spans="1:13" x14ac:dyDescent="0.2">
      <c r="A20" s="41" t="str">
        <f t="shared" si="0"/>
        <v>DECEMBER '05</v>
      </c>
      <c r="B20" s="42">
        <v>38717</v>
      </c>
      <c r="C20" s="50"/>
      <c r="D20" s="44"/>
      <c r="E20" s="44"/>
      <c r="F20" s="44"/>
      <c r="G20" s="45"/>
      <c r="H20" s="46"/>
      <c r="I20" s="51"/>
      <c r="J20" s="44"/>
      <c r="K20" s="44"/>
      <c r="L20" s="48"/>
      <c r="M20" s="46"/>
    </row>
    <row r="21" spans="1:13" x14ac:dyDescent="0.2">
      <c r="A21" s="41" t="str">
        <f t="shared" si="0"/>
        <v>JANUARY '06</v>
      </c>
      <c r="B21" s="42">
        <v>38748</v>
      </c>
      <c r="C21" s="50">
        <f t="shared" ref="C21" si="1">G20</f>
        <v>0</v>
      </c>
      <c r="D21" s="44">
        <f t="shared" ref="D21:D26" si="2">$K$3*$K$8</f>
        <v>13.75</v>
      </c>
      <c r="E21" s="44">
        <f t="shared" ref="E21:E26" si="3">SUMPRODUCT(($A$31:$A$100="vacation")*(MONTH($B$31:$B$100)=MONTH(B21))*$E$31:$E$100)</f>
        <v>0</v>
      </c>
      <c r="F21" s="44">
        <f t="shared" ref="F21:F26" si="4">$K$3*$K$4*VLOOKUP(DATEDIF($D$4,B21,"Y"),accumulation,2,TRUE)</f>
        <v>187.5</v>
      </c>
      <c r="G21" s="45">
        <f t="shared" ref="G21:G26" si="5">MIN(F21,(C21+D21-E21))</f>
        <v>13.75</v>
      </c>
      <c r="H21" s="46">
        <f t="shared" ref="H21:H26" si="6">IF(G21=0,0,(G21/$K$4))</f>
        <v>1.8333333333333333</v>
      </c>
      <c r="I21" s="51">
        <f t="shared" ref="I21" si="7">L20</f>
        <v>0</v>
      </c>
      <c r="J21" s="44">
        <f t="shared" ref="J21:J26" si="8">$K$3*$K$9</f>
        <v>11.25</v>
      </c>
      <c r="K21" s="44">
        <f t="shared" ref="K21:K26" si="9">SUMPRODUCT(($A$31:$A$100="sick leave")*(MONTH($B$31:$B$100)=MONTH(B21))*$E$31:$E$100)</f>
        <v>0</v>
      </c>
      <c r="L21" s="48">
        <f t="shared" ref="L21:L26" si="10">MIN($K$3*$K$4*$D$9,(I21+J21-K21))</f>
        <v>11.25</v>
      </c>
      <c r="M21" s="46">
        <f t="shared" ref="M21:M26" si="11">IF(L21=0,0,(L21/$K$4))</f>
        <v>1.5</v>
      </c>
    </row>
    <row r="22" spans="1:13" x14ac:dyDescent="0.2">
      <c r="A22" s="41" t="str">
        <f t="shared" si="0"/>
        <v>FEBRUARY '06</v>
      </c>
      <c r="B22" s="42">
        <v>38776</v>
      </c>
      <c r="C22" s="50">
        <f t="shared" ref="C22:C26" si="12">G21</f>
        <v>13.75</v>
      </c>
      <c r="D22" s="44">
        <f t="shared" si="2"/>
        <v>13.75</v>
      </c>
      <c r="E22" s="44">
        <f t="shared" si="3"/>
        <v>0</v>
      </c>
      <c r="F22" s="44">
        <f t="shared" si="4"/>
        <v>187.5</v>
      </c>
      <c r="G22" s="45">
        <f t="shared" si="5"/>
        <v>27.5</v>
      </c>
      <c r="H22" s="46">
        <f t="shared" si="6"/>
        <v>3.6666666666666665</v>
      </c>
      <c r="I22" s="51">
        <f t="shared" ref="I22:I27" si="13">L21</f>
        <v>11.25</v>
      </c>
      <c r="J22" s="44">
        <f t="shared" si="8"/>
        <v>11.25</v>
      </c>
      <c r="K22" s="44">
        <f t="shared" si="9"/>
        <v>0</v>
      </c>
      <c r="L22" s="48">
        <f t="shared" si="10"/>
        <v>22.5</v>
      </c>
      <c r="M22" s="46">
        <f t="shared" si="11"/>
        <v>3</v>
      </c>
    </row>
    <row r="23" spans="1:13" x14ac:dyDescent="0.2">
      <c r="A23" s="41" t="str">
        <f t="shared" si="0"/>
        <v>MARCH '06</v>
      </c>
      <c r="B23" s="42">
        <v>38807</v>
      </c>
      <c r="C23" s="50">
        <f t="shared" si="12"/>
        <v>27.5</v>
      </c>
      <c r="D23" s="44">
        <f t="shared" si="2"/>
        <v>13.75</v>
      </c>
      <c r="E23" s="44">
        <f t="shared" si="3"/>
        <v>0</v>
      </c>
      <c r="F23" s="44">
        <f t="shared" si="4"/>
        <v>187.5</v>
      </c>
      <c r="G23" s="45">
        <f t="shared" si="5"/>
        <v>41.25</v>
      </c>
      <c r="H23" s="46">
        <f t="shared" si="6"/>
        <v>5.5</v>
      </c>
      <c r="I23" s="51">
        <f t="shared" si="13"/>
        <v>22.5</v>
      </c>
      <c r="J23" s="44">
        <f t="shared" si="8"/>
        <v>11.25</v>
      </c>
      <c r="K23" s="44">
        <f t="shared" si="9"/>
        <v>0</v>
      </c>
      <c r="L23" s="48">
        <f t="shared" si="10"/>
        <v>33.75</v>
      </c>
      <c r="M23" s="46">
        <f t="shared" si="11"/>
        <v>4.5</v>
      </c>
    </row>
    <row r="24" spans="1:13" x14ac:dyDescent="0.2">
      <c r="A24" s="41" t="str">
        <f t="shared" si="0"/>
        <v>APRIL '06</v>
      </c>
      <c r="B24" s="42">
        <v>38837</v>
      </c>
      <c r="C24" s="50">
        <f t="shared" si="12"/>
        <v>41.25</v>
      </c>
      <c r="D24" s="44">
        <f t="shared" si="2"/>
        <v>13.75</v>
      </c>
      <c r="E24" s="44">
        <f t="shared" si="3"/>
        <v>0</v>
      </c>
      <c r="F24" s="44">
        <f t="shared" si="4"/>
        <v>187.5</v>
      </c>
      <c r="G24" s="45">
        <f t="shared" si="5"/>
        <v>55</v>
      </c>
      <c r="H24" s="46">
        <f t="shared" si="6"/>
        <v>7.333333333333333</v>
      </c>
      <c r="I24" s="51">
        <f t="shared" si="13"/>
        <v>33.75</v>
      </c>
      <c r="J24" s="44">
        <f t="shared" si="8"/>
        <v>11.25</v>
      </c>
      <c r="K24" s="44">
        <f t="shared" si="9"/>
        <v>0</v>
      </c>
      <c r="L24" s="48">
        <f t="shared" si="10"/>
        <v>45</v>
      </c>
      <c r="M24" s="46">
        <f t="shared" si="11"/>
        <v>6</v>
      </c>
    </row>
    <row r="25" spans="1:13" x14ac:dyDescent="0.2">
      <c r="A25" s="41" t="str">
        <f t="shared" si="0"/>
        <v>MAY '06</v>
      </c>
      <c r="B25" s="42">
        <v>38868</v>
      </c>
      <c r="C25" s="50">
        <f t="shared" si="12"/>
        <v>55</v>
      </c>
      <c r="D25" s="44">
        <f t="shared" si="2"/>
        <v>13.75</v>
      </c>
      <c r="E25" s="44">
        <f t="shared" si="3"/>
        <v>0</v>
      </c>
      <c r="F25" s="44">
        <f t="shared" si="4"/>
        <v>187.5</v>
      </c>
      <c r="G25" s="45">
        <f t="shared" si="5"/>
        <v>68.75</v>
      </c>
      <c r="H25" s="46">
        <f t="shared" si="6"/>
        <v>9.1666666666666661</v>
      </c>
      <c r="I25" s="51">
        <f t="shared" si="13"/>
        <v>45</v>
      </c>
      <c r="J25" s="44">
        <f t="shared" si="8"/>
        <v>11.25</v>
      </c>
      <c r="K25" s="44">
        <f t="shared" si="9"/>
        <v>0</v>
      </c>
      <c r="L25" s="48">
        <f t="shared" si="10"/>
        <v>56.25</v>
      </c>
      <c r="M25" s="46">
        <f t="shared" si="11"/>
        <v>7.5</v>
      </c>
    </row>
    <row r="26" spans="1:13" s="49" customFormat="1" ht="13.5" thickBot="1" x14ac:dyDescent="0.25">
      <c r="A26" s="41" t="str">
        <f t="shared" si="0"/>
        <v>JUNE '06</v>
      </c>
      <c r="B26" s="42">
        <v>38898</v>
      </c>
      <c r="C26" s="50">
        <f t="shared" si="12"/>
        <v>68.75</v>
      </c>
      <c r="D26" s="44">
        <f t="shared" si="2"/>
        <v>13.75</v>
      </c>
      <c r="E26" s="44">
        <f t="shared" si="3"/>
        <v>0</v>
      </c>
      <c r="F26" s="44">
        <f t="shared" si="4"/>
        <v>187.5</v>
      </c>
      <c r="G26" s="45">
        <f t="shared" si="5"/>
        <v>82.5</v>
      </c>
      <c r="H26" s="46">
        <f t="shared" si="6"/>
        <v>11</v>
      </c>
      <c r="I26" s="51">
        <f t="shared" si="13"/>
        <v>56.25</v>
      </c>
      <c r="J26" s="44">
        <f t="shared" si="8"/>
        <v>11.25</v>
      </c>
      <c r="K26" s="44">
        <f t="shared" si="9"/>
        <v>0</v>
      </c>
      <c r="L26" s="48">
        <f t="shared" si="10"/>
        <v>67.5</v>
      </c>
      <c r="M26" s="46">
        <f t="shared" si="11"/>
        <v>9</v>
      </c>
    </row>
    <row r="27" spans="1:13" ht="14.25" thickTop="1" thickBot="1" x14ac:dyDescent="0.25">
      <c r="A27" s="52" t="s">
        <v>20</v>
      </c>
      <c r="B27" s="53"/>
      <c r="C27" s="99">
        <f>G26</f>
        <v>82.5</v>
      </c>
      <c r="D27" s="89"/>
      <c r="E27" s="54"/>
      <c r="F27" s="54"/>
      <c r="G27" s="55"/>
      <c r="H27" s="56"/>
      <c r="I27" s="99">
        <f t="shared" si="13"/>
        <v>67.5</v>
      </c>
      <c r="J27" s="54"/>
      <c r="K27" s="54"/>
      <c r="L27" s="57"/>
      <c r="M27" s="56"/>
    </row>
    <row r="28" spans="1:13" ht="13.5" thickTop="1" x14ac:dyDescent="0.2"/>
    <row r="29" spans="1:13" ht="13.5" thickBot="1" x14ac:dyDescent="0.25"/>
    <row r="30" spans="1:13" ht="27" thickTop="1" thickBot="1" x14ac:dyDescent="0.25">
      <c r="A30" s="62" t="s">
        <v>38</v>
      </c>
      <c r="B30" s="63" t="s">
        <v>53</v>
      </c>
      <c r="C30" s="62" t="s">
        <v>27</v>
      </c>
      <c r="D30" s="62" t="s">
        <v>52</v>
      </c>
      <c r="E30" s="64" t="s">
        <v>59</v>
      </c>
      <c r="F30" s="64" t="s">
        <v>61</v>
      </c>
      <c r="G30" s="90"/>
      <c r="H30" s="90"/>
    </row>
    <row r="31" spans="1:13" ht="13.5" thickTop="1" x14ac:dyDescent="0.2">
      <c r="A31" s="66"/>
      <c r="B31" s="67"/>
      <c r="C31" s="68"/>
      <c r="D31" s="68"/>
      <c r="E31" s="86">
        <f>C31+(D31*$K$4)</f>
        <v>0</v>
      </c>
      <c r="F31" s="91"/>
      <c r="G31" s="69"/>
      <c r="H31" s="69"/>
      <c r="J31" s="102" t="s">
        <v>21</v>
      </c>
      <c r="K31" s="103"/>
      <c r="L31" s="103"/>
      <c r="M31" s="104"/>
    </row>
    <row r="32" spans="1:13" x14ac:dyDescent="0.2">
      <c r="A32" s="66"/>
      <c r="B32" s="67"/>
      <c r="C32" s="68"/>
      <c r="D32" s="68"/>
      <c r="E32" s="86">
        <f t="shared" ref="E32:E95" si="14">C32+(D32*$K$4)</f>
        <v>0</v>
      </c>
      <c r="F32" s="91"/>
      <c r="G32" s="69"/>
      <c r="H32" s="69"/>
      <c r="J32" s="105" t="s">
        <v>22</v>
      </c>
      <c r="K32" s="106"/>
      <c r="L32" s="106"/>
      <c r="M32" s="107"/>
    </row>
    <row r="33" spans="1:10" x14ac:dyDescent="0.2">
      <c r="A33" s="66"/>
      <c r="B33" s="67"/>
      <c r="C33" s="68"/>
      <c r="D33" s="68"/>
      <c r="E33" s="86">
        <f t="shared" si="14"/>
        <v>0</v>
      </c>
      <c r="F33" s="69"/>
      <c r="G33" s="69"/>
      <c r="H33" s="69"/>
      <c r="J33" s="70"/>
    </row>
    <row r="34" spans="1:10" x14ac:dyDescent="0.2">
      <c r="A34" s="66"/>
      <c r="B34" s="67"/>
      <c r="C34" s="68"/>
      <c r="D34" s="68"/>
      <c r="E34" s="86">
        <f t="shared" si="14"/>
        <v>0</v>
      </c>
      <c r="F34" s="69"/>
      <c r="G34" s="69"/>
      <c r="H34" s="69"/>
    </row>
    <row r="35" spans="1:10" x14ac:dyDescent="0.2">
      <c r="A35" s="66"/>
      <c r="B35" s="67"/>
      <c r="C35" s="68"/>
      <c r="D35" s="68"/>
      <c r="E35" s="86">
        <f t="shared" si="14"/>
        <v>0</v>
      </c>
      <c r="F35" s="69"/>
      <c r="G35" s="69"/>
      <c r="H35" s="69"/>
    </row>
    <row r="36" spans="1:10" x14ac:dyDescent="0.2">
      <c r="A36" s="66"/>
      <c r="B36" s="67"/>
      <c r="C36" s="68"/>
      <c r="D36" s="68"/>
      <c r="E36" s="86">
        <f t="shared" si="14"/>
        <v>0</v>
      </c>
      <c r="F36" s="69"/>
      <c r="G36" s="69"/>
      <c r="H36" s="69"/>
    </row>
    <row r="37" spans="1:10" x14ac:dyDescent="0.2">
      <c r="A37" s="66"/>
      <c r="B37" s="67"/>
      <c r="C37" s="68"/>
      <c r="D37" s="68"/>
      <c r="E37" s="86">
        <f t="shared" si="14"/>
        <v>0</v>
      </c>
      <c r="F37" s="69"/>
      <c r="G37" s="69"/>
      <c r="H37" s="69"/>
    </row>
    <row r="38" spans="1:10" x14ac:dyDescent="0.2">
      <c r="A38" s="66"/>
      <c r="B38" s="67"/>
      <c r="C38" s="68"/>
      <c r="D38" s="68"/>
      <c r="E38" s="86">
        <f t="shared" si="14"/>
        <v>0</v>
      </c>
      <c r="F38" s="69"/>
      <c r="G38" s="69"/>
      <c r="H38" s="69"/>
    </row>
    <row r="39" spans="1:10" x14ac:dyDescent="0.2">
      <c r="A39" s="66"/>
      <c r="B39" s="67"/>
      <c r="C39" s="68"/>
      <c r="D39" s="68"/>
      <c r="E39" s="86">
        <f t="shared" si="14"/>
        <v>0</v>
      </c>
      <c r="F39" s="69"/>
      <c r="G39" s="69"/>
      <c r="H39" s="69"/>
    </row>
    <row r="40" spans="1:10" x14ac:dyDescent="0.2">
      <c r="A40" s="66"/>
      <c r="B40" s="67"/>
      <c r="C40" s="68"/>
      <c r="D40" s="68"/>
      <c r="E40" s="86">
        <f t="shared" si="14"/>
        <v>0</v>
      </c>
      <c r="F40" s="69"/>
      <c r="G40" s="69"/>
      <c r="H40" s="69"/>
    </row>
    <row r="41" spans="1:10" x14ac:dyDescent="0.2">
      <c r="A41" s="69"/>
      <c r="B41" s="67"/>
      <c r="C41" s="68"/>
      <c r="D41" s="68"/>
      <c r="E41" s="86">
        <f t="shared" si="14"/>
        <v>0</v>
      </c>
      <c r="F41" s="69"/>
      <c r="G41" s="69"/>
      <c r="H41" s="69"/>
    </row>
    <row r="42" spans="1:10" x14ac:dyDescent="0.2">
      <c r="A42" s="69"/>
      <c r="B42" s="67"/>
      <c r="C42" s="68"/>
      <c r="D42" s="68"/>
      <c r="E42" s="86">
        <f t="shared" si="14"/>
        <v>0</v>
      </c>
      <c r="F42" s="69"/>
      <c r="G42" s="69"/>
      <c r="H42" s="69"/>
    </row>
    <row r="43" spans="1:10" x14ac:dyDescent="0.2">
      <c r="A43" s="69"/>
      <c r="B43" s="67"/>
      <c r="C43" s="68"/>
      <c r="D43" s="68"/>
      <c r="E43" s="86">
        <f t="shared" si="14"/>
        <v>0</v>
      </c>
      <c r="F43" s="69"/>
      <c r="G43" s="69"/>
      <c r="H43" s="69"/>
    </row>
    <row r="44" spans="1:10" x14ac:dyDescent="0.2">
      <c r="A44" s="69"/>
      <c r="B44" s="67"/>
      <c r="C44" s="68"/>
      <c r="D44" s="68"/>
      <c r="E44" s="86">
        <f t="shared" si="14"/>
        <v>0</v>
      </c>
      <c r="F44" s="69"/>
      <c r="G44" s="69"/>
      <c r="H44" s="69"/>
    </row>
    <row r="45" spans="1:10" x14ac:dyDescent="0.2">
      <c r="A45" s="69"/>
      <c r="B45" s="67"/>
      <c r="C45" s="68"/>
      <c r="D45" s="68"/>
      <c r="E45" s="86">
        <f t="shared" si="14"/>
        <v>0</v>
      </c>
      <c r="F45" s="69"/>
      <c r="G45" s="69"/>
      <c r="H45" s="69"/>
    </row>
    <row r="46" spans="1:10" x14ac:dyDescent="0.2">
      <c r="A46" s="69"/>
      <c r="B46" s="67"/>
      <c r="C46" s="68"/>
      <c r="D46" s="68"/>
      <c r="E46" s="86">
        <f t="shared" si="14"/>
        <v>0</v>
      </c>
      <c r="F46" s="69"/>
      <c r="G46" s="69"/>
      <c r="H46" s="69"/>
    </row>
    <row r="47" spans="1:10" x14ac:dyDescent="0.2">
      <c r="A47" s="69"/>
      <c r="B47" s="67"/>
      <c r="C47" s="68"/>
      <c r="D47" s="68"/>
      <c r="E47" s="86">
        <f t="shared" si="14"/>
        <v>0</v>
      </c>
      <c r="F47" s="69"/>
      <c r="G47" s="69"/>
      <c r="H47" s="69"/>
    </row>
    <row r="48" spans="1:10" x14ac:dyDescent="0.2">
      <c r="A48" s="69"/>
      <c r="B48" s="67"/>
      <c r="C48" s="68"/>
      <c r="D48" s="68"/>
      <c r="E48" s="86">
        <f t="shared" si="14"/>
        <v>0</v>
      </c>
      <c r="F48" s="69"/>
      <c r="G48" s="69"/>
      <c r="H48" s="69"/>
    </row>
    <row r="49" spans="1:8" x14ac:dyDescent="0.2">
      <c r="A49" s="69"/>
      <c r="B49" s="67"/>
      <c r="C49" s="68"/>
      <c r="D49" s="68"/>
      <c r="E49" s="86">
        <f t="shared" si="14"/>
        <v>0</v>
      </c>
      <c r="F49" s="69"/>
      <c r="G49" s="69"/>
      <c r="H49" s="69"/>
    </row>
    <row r="50" spans="1:8" x14ac:dyDescent="0.2">
      <c r="A50" s="69"/>
      <c r="B50" s="67"/>
      <c r="C50" s="68"/>
      <c r="D50" s="68"/>
      <c r="E50" s="86">
        <f t="shared" si="14"/>
        <v>0</v>
      </c>
      <c r="F50" s="69"/>
      <c r="G50" s="69"/>
      <c r="H50" s="69"/>
    </row>
    <row r="51" spans="1:8" x14ac:dyDescent="0.2">
      <c r="A51" s="69"/>
      <c r="B51" s="67"/>
      <c r="C51" s="68"/>
      <c r="D51" s="68"/>
      <c r="E51" s="86">
        <f t="shared" si="14"/>
        <v>0</v>
      </c>
      <c r="F51" s="69"/>
      <c r="G51" s="69"/>
      <c r="H51" s="69"/>
    </row>
    <row r="52" spans="1:8" x14ac:dyDescent="0.2">
      <c r="A52" s="69"/>
      <c r="B52" s="67"/>
      <c r="C52" s="68"/>
      <c r="D52" s="68"/>
      <c r="E52" s="86">
        <f t="shared" si="14"/>
        <v>0</v>
      </c>
      <c r="F52" s="69"/>
      <c r="G52" s="69"/>
      <c r="H52" s="69"/>
    </row>
    <row r="53" spans="1:8" x14ac:dyDescent="0.2">
      <c r="A53" s="69"/>
      <c r="B53" s="67"/>
      <c r="C53" s="68"/>
      <c r="D53" s="68"/>
      <c r="E53" s="86">
        <f t="shared" si="14"/>
        <v>0</v>
      </c>
      <c r="F53" s="69"/>
      <c r="G53" s="69"/>
      <c r="H53" s="69"/>
    </row>
    <row r="54" spans="1:8" x14ac:dyDescent="0.2">
      <c r="A54" s="69"/>
      <c r="B54" s="67"/>
      <c r="C54" s="68"/>
      <c r="D54" s="68"/>
      <c r="E54" s="86">
        <f t="shared" si="14"/>
        <v>0</v>
      </c>
      <c r="F54" s="69"/>
      <c r="G54" s="69"/>
      <c r="H54" s="69"/>
    </row>
    <row r="55" spans="1:8" x14ac:dyDescent="0.2">
      <c r="A55" s="69"/>
      <c r="B55" s="67"/>
      <c r="C55" s="68"/>
      <c r="D55" s="68"/>
      <c r="E55" s="86">
        <f t="shared" si="14"/>
        <v>0</v>
      </c>
      <c r="F55" s="69"/>
      <c r="G55" s="69"/>
      <c r="H55" s="69"/>
    </row>
    <row r="56" spans="1:8" x14ac:dyDescent="0.2">
      <c r="A56" s="69"/>
      <c r="B56" s="67"/>
      <c r="C56" s="68"/>
      <c r="D56" s="68"/>
      <c r="E56" s="86">
        <f t="shared" si="14"/>
        <v>0</v>
      </c>
      <c r="F56" s="69"/>
      <c r="G56" s="69"/>
      <c r="H56" s="69"/>
    </row>
    <row r="57" spans="1:8" x14ac:dyDescent="0.2">
      <c r="A57" s="69"/>
      <c r="B57" s="67"/>
      <c r="C57" s="68"/>
      <c r="D57" s="68"/>
      <c r="E57" s="86">
        <f t="shared" si="14"/>
        <v>0</v>
      </c>
      <c r="F57" s="69"/>
      <c r="G57" s="69"/>
      <c r="H57" s="69"/>
    </row>
    <row r="58" spans="1:8" x14ac:dyDescent="0.2">
      <c r="A58" s="69"/>
      <c r="B58" s="67"/>
      <c r="C58" s="68"/>
      <c r="D58" s="68"/>
      <c r="E58" s="86">
        <f t="shared" si="14"/>
        <v>0</v>
      </c>
      <c r="F58" s="69"/>
      <c r="G58" s="69"/>
      <c r="H58" s="69"/>
    </row>
    <row r="59" spans="1:8" x14ac:dyDescent="0.2">
      <c r="A59" s="69"/>
      <c r="B59" s="67"/>
      <c r="C59" s="68"/>
      <c r="D59" s="68"/>
      <c r="E59" s="86">
        <f t="shared" si="14"/>
        <v>0</v>
      </c>
      <c r="F59" s="69"/>
      <c r="G59" s="69"/>
      <c r="H59" s="69"/>
    </row>
    <row r="60" spans="1:8" x14ac:dyDescent="0.2">
      <c r="A60" s="69"/>
      <c r="B60" s="67"/>
      <c r="C60" s="68"/>
      <c r="D60" s="68"/>
      <c r="E60" s="86">
        <f t="shared" si="14"/>
        <v>0</v>
      </c>
      <c r="F60" s="69"/>
      <c r="G60" s="69"/>
      <c r="H60" s="69"/>
    </row>
    <row r="61" spans="1:8" x14ac:dyDescent="0.2">
      <c r="A61" s="69"/>
      <c r="B61" s="67"/>
      <c r="C61" s="68"/>
      <c r="D61" s="68"/>
      <c r="E61" s="86">
        <f t="shared" si="14"/>
        <v>0</v>
      </c>
      <c r="F61" s="69"/>
      <c r="G61" s="69"/>
      <c r="H61" s="69"/>
    </row>
    <row r="62" spans="1:8" x14ac:dyDescent="0.2">
      <c r="A62" s="69"/>
      <c r="B62" s="67"/>
      <c r="C62" s="68"/>
      <c r="D62" s="68"/>
      <c r="E62" s="86">
        <f t="shared" si="14"/>
        <v>0</v>
      </c>
      <c r="F62" s="69"/>
      <c r="G62" s="69"/>
      <c r="H62" s="69"/>
    </row>
    <row r="63" spans="1:8" x14ac:dyDescent="0.2">
      <c r="A63" s="69"/>
      <c r="B63" s="67"/>
      <c r="C63" s="68"/>
      <c r="D63" s="68"/>
      <c r="E63" s="86">
        <f t="shared" si="14"/>
        <v>0</v>
      </c>
      <c r="F63" s="69"/>
      <c r="G63" s="69"/>
      <c r="H63" s="69"/>
    </row>
    <row r="64" spans="1:8" x14ac:dyDescent="0.2">
      <c r="A64" s="69"/>
      <c r="B64" s="67"/>
      <c r="C64" s="68"/>
      <c r="D64" s="68"/>
      <c r="E64" s="86">
        <f t="shared" si="14"/>
        <v>0</v>
      </c>
      <c r="F64" s="69"/>
      <c r="G64" s="69"/>
      <c r="H64" s="69"/>
    </row>
    <row r="65" spans="1:8" x14ac:dyDescent="0.2">
      <c r="A65" s="69"/>
      <c r="B65" s="67"/>
      <c r="C65" s="68"/>
      <c r="D65" s="68"/>
      <c r="E65" s="86">
        <f t="shared" si="14"/>
        <v>0</v>
      </c>
      <c r="F65" s="69"/>
      <c r="G65" s="69"/>
      <c r="H65" s="69"/>
    </row>
    <row r="66" spans="1:8" x14ac:dyDescent="0.2">
      <c r="A66" s="69"/>
      <c r="B66" s="67"/>
      <c r="C66" s="68"/>
      <c r="D66" s="68"/>
      <c r="E66" s="86">
        <f t="shared" si="14"/>
        <v>0</v>
      </c>
      <c r="F66" s="69"/>
      <c r="G66" s="69"/>
      <c r="H66" s="69"/>
    </row>
    <row r="67" spans="1:8" x14ac:dyDescent="0.2">
      <c r="A67" s="69"/>
      <c r="B67" s="67"/>
      <c r="C67" s="68"/>
      <c r="D67" s="68"/>
      <c r="E67" s="86">
        <f t="shared" si="14"/>
        <v>0</v>
      </c>
      <c r="F67" s="69"/>
      <c r="G67" s="69"/>
      <c r="H67" s="69"/>
    </row>
    <row r="68" spans="1:8" x14ac:dyDescent="0.2">
      <c r="A68" s="69"/>
      <c r="B68" s="67"/>
      <c r="C68" s="68"/>
      <c r="D68" s="68"/>
      <c r="E68" s="86">
        <f t="shared" si="14"/>
        <v>0</v>
      </c>
      <c r="F68" s="69"/>
      <c r="G68" s="69"/>
      <c r="H68" s="69"/>
    </row>
    <row r="69" spans="1:8" x14ac:dyDescent="0.2">
      <c r="A69" s="69"/>
      <c r="B69" s="67"/>
      <c r="C69" s="68"/>
      <c r="D69" s="68"/>
      <c r="E69" s="86">
        <f t="shared" si="14"/>
        <v>0</v>
      </c>
      <c r="F69" s="69"/>
      <c r="G69" s="69"/>
      <c r="H69" s="69"/>
    </row>
    <row r="70" spans="1:8" x14ac:dyDescent="0.2">
      <c r="A70" s="69"/>
      <c r="B70" s="67"/>
      <c r="C70" s="68"/>
      <c r="D70" s="68"/>
      <c r="E70" s="86">
        <f t="shared" si="14"/>
        <v>0</v>
      </c>
      <c r="F70" s="69"/>
      <c r="G70" s="69"/>
      <c r="H70" s="69"/>
    </row>
    <row r="71" spans="1:8" x14ac:dyDescent="0.2">
      <c r="A71" s="69"/>
      <c r="B71" s="67"/>
      <c r="C71" s="68"/>
      <c r="D71" s="68"/>
      <c r="E71" s="86">
        <f t="shared" si="14"/>
        <v>0</v>
      </c>
      <c r="F71" s="69"/>
      <c r="G71" s="69"/>
      <c r="H71" s="69"/>
    </row>
    <row r="72" spans="1:8" x14ac:dyDescent="0.2">
      <c r="A72" s="69"/>
      <c r="B72" s="67"/>
      <c r="C72" s="68"/>
      <c r="D72" s="68"/>
      <c r="E72" s="86">
        <f t="shared" si="14"/>
        <v>0</v>
      </c>
      <c r="F72" s="69"/>
      <c r="G72" s="69"/>
      <c r="H72" s="69"/>
    </row>
    <row r="73" spans="1:8" x14ac:dyDescent="0.2">
      <c r="A73" s="69"/>
      <c r="B73" s="67"/>
      <c r="C73" s="68"/>
      <c r="D73" s="68"/>
      <c r="E73" s="86">
        <f t="shared" si="14"/>
        <v>0</v>
      </c>
      <c r="F73" s="69"/>
      <c r="G73" s="69"/>
      <c r="H73" s="69"/>
    </row>
    <row r="74" spans="1:8" x14ac:dyDescent="0.2">
      <c r="A74" s="69"/>
      <c r="B74" s="67"/>
      <c r="C74" s="68"/>
      <c r="D74" s="68"/>
      <c r="E74" s="86">
        <f t="shared" si="14"/>
        <v>0</v>
      </c>
      <c r="F74" s="69"/>
      <c r="G74" s="69"/>
      <c r="H74" s="69"/>
    </row>
    <row r="75" spans="1:8" x14ac:dyDescent="0.2">
      <c r="A75" s="69"/>
      <c r="B75" s="67"/>
      <c r="C75" s="68"/>
      <c r="D75" s="68"/>
      <c r="E75" s="86">
        <f t="shared" si="14"/>
        <v>0</v>
      </c>
      <c r="F75" s="69"/>
      <c r="G75" s="69"/>
      <c r="H75" s="69"/>
    </row>
    <row r="76" spans="1:8" x14ac:dyDescent="0.2">
      <c r="A76" s="69"/>
      <c r="B76" s="67"/>
      <c r="C76" s="68"/>
      <c r="D76" s="68"/>
      <c r="E76" s="86">
        <f t="shared" si="14"/>
        <v>0</v>
      </c>
      <c r="F76" s="69"/>
      <c r="G76" s="69"/>
      <c r="H76" s="69"/>
    </row>
    <row r="77" spans="1:8" x14ac:dyDescent="0.2">
      <c r="A77" s="69"/>
      <c r="B77" s="67"/>
      <c r="C77" s="68"/>
      <c r="D77" s="68"/>
      <c r="E77" s="86">
        <f t="shared" si="14"/>
        <v>0</v>
      </c>
      <c r="F77" s="69"/>
      <c r="G77" s="69"/>
      <c r="H77" s="69"/>
    </row>
    <row r="78" spans="1:8" x14ac:dyDescent="0.2">
      <c r="A78" s="69"/>
      <c r="B78" s="67"/>
      <c r="C78" s="68"/>
      <c r="D78" s="68"/>
      <c r="E78" s="86">
        <f t="shared" si="14"/>
        <v>0</v>
      </c>
      <c r="F78" s="69"/>
      <c r="G78" s="69"/>
      <c r="H78" s="69"/>
    </row>
    <row r="79" spans="1:8" x14ac:dyDescent="0.2">
      <c r="A79" s="69"/>
      <c r="B79" s="67"/>
      <c r="C79" s="68"/>
      <c r="D79" s="68"/>
      <c r="E79" s="86">
        <f t="shared" si="14"/>
        <v>0</v>
      </c>
      <c r="F79" s="69"/>
      <c r="G79" s="69"/>
      <c r="H79" s="69"/>
    </row>
    <row r="80" spans="1:8" x14ac:dyDescent="0.2">
      <c r="A80" s="69"/>
      <c r="B80" s="67"/>
      <c r="C80" s="68"/>
      <c r="D80" s="68"/>
      <c r="E80" s="86">
        <f t="shared" si="14"/>
        <v>0</v>
      </c>
      <c r="F80" s="69"/>
      <c r="G80" s="69"/>
      <c r="H80" s="69"/>
    </row>
    <row r="81" spans="1:8" x14ac:dyDescent="0.2">
      <c r="A81" s="69"/>
      <c r="B81" s="67"/>
      <c r="C81" s="68"/>
      <c r="D81" s="68"/>
      <c r="E81" s="86">
        <f t="shared" si="14"/>
        <v>0</v>
      </c>
      <c r="F81" s="69"/>
      <c r="G81" s="69"/>
      <c r="H81" s="69"/>
    </row>
    <row r="82" spans="1:8" x14ac:dyDescent="0.2">
      <c r="A82" s="69"/>
      <c r="B82" s="67"/>
      <c r="C82" s="68"/>
      <c r="D82" s="68"/>
      <c r="E82" s="86">
        <f t="shared" si="14"/>
        <v>0</v>
      </c>
      <c r="F82" s="69"/>
      <c r="G82" s="69"/>
      <c r="H82" s="69"/>
    </row>
    <row r="83" spans="1:8" x14ac:dyDescent="0.2">
      <c r="A83" s="69"/>
      <c r="B83" s="67"/>
      <c r="C83" s="68"/>
      <c r="D83" s="68"/>
      <c r="E83" s="86">
        <f t="shared" si="14"/>
        <v>0</v>
      </c>
      <c r="F83" s="69"/>
      <c r="G83" s="69"/>
      <c r="H83" s="69"/>
    </row>
    <row r="84" spans="1:8" x14ac:dyDescent="0.2">
      <c r="A84" s="69"/>
      <c r="B84" s="67"/>
      <c r="C84" s="68"/>
      <c r="D84" s="68"/>
      <c r="E84" s="86">
        <f t="shared" si="14"/>
        <v>0</v>
      </c>
      <c r="F84" s="69"/>
      <c r="G84" s="69"/>
      <c r="H84" s="69"/>
    </row>
    <row r="85" spans="1:8" x14ac:dyDescent="0.2">
      <c r="A85" s="69"/>
      <c r="B85" s="67"/>
      <c r="C85" s="68"/>
      <c r="D85" s="68"/>
      <c r="E85" s="86">
        <f t="shared" si="14"/>
        <v>0</v>
      </c>
      <c r="F85" s="69"/>
      <c r="G85" s="69"/>
      <c r="H85" s="69"/>
    </row>
    <row r="86" spans="1:8" x14ac:dyDescent="0.2">
      <c r="A86" s="69"/>
      <c r="B86" s="67"/>
      <c r="C86" s="68"/>
      <c r="D86" s="68"/>
      <c r="E86" s="86">
        <f t="shared" si="14"/>
        <v>0</v>
      </c>
      <c r="F86" s="69"/>
      <c r="G86" s="69"/>
      <c r="H86" s="69"/>
    </row>
    <row r="87" spans="1:8" x14ac:dyDescent="0.2">
      <c r="A87" s="69"/>
      <c r="B87" s="67"/>
      <c r="C87" s="68"/>
      <c r="D87" s="68"/>
      <c r="E87" s="86">
        <f t="shared" si="14"/>
        <v>0</v>
      </c>
      <c r="F87" s="69"/>
      <c r="G87" s="69"/>
      <c r="H87" s="69"/>
    </row>
    <row r="88" spans="1:8" x14ac:dyDescent="0.2">
      <c r="A88" s="69"/>
      <c r="B88" s="67"/>
      <c r="C88" s="68"/>
      <c r="D88" s="68"/>
      <c r="E88" s="86">
        <f t="shared" si="14"/>
        <v>0</v>
      </c>
      <c r="F88" s="69"/>
      <c r="G88" s="69"/>
      <c r="H88" s="69"/>
    </row>
    <row r="89" spans="1:8" x14ac:dyDescent="0.2">
      <c r="A89" s="69"/>
      <c r="B89" s="67"/>
      <c r="C89" s="68"/>
      <c r="D89" s="68"/>
      <c r="E89" s="86">
        <f t="shared" si="14"/>
        <v>0</v>
      </c>
      <c r="F89" s="69"/>
      <c r="G89" s="69"/>
      <c r="H89" s="69"/>
    </row>
    <row r="90" spans="1:8" x14ac:dyDescent="0.2">
      <c r="A90" s="69"/>
      <c r="B90" s="67"/>
      <c r="C90" s="68"/>
      <c r="D90" s="68"/>
      <c r="E90" s="86">
        <f t="shared" si="14"/>
        <v>0</v>
      </c>
      <c r="F90" s="69"/>
      <c r="G90" s="69"/>
      <c r="H90" s="69"/>
    </row>
    <row r="91" spans="1:8" x14ac:dyDescent="0.2">
      <c r="A91" s="69"/>
      <c r="B91" s="67"/>
      <c r="C91" s="68"/>
      <c r="D91" s="68"/>
      <c r="E91" s="86">
        <f t="shared" si="14"/>
        <v>0</v>
      </c>
      <c r="F91" s="69"/>
      <c r="G91" s="69"/>
      <c r="H91" s="69"/>
    </row>
    <row r="92" spans="1:8" x14ac:dyDescent="0.2">
      <c r="A92" s="69"/>
      <c r="B92" s="67"/>
      <c r="C92" s="68"/>
      <c r="D92" s="68"/>
      <c r="E92" s="86">
        <f t="shared" si="14"/>
        <v>0</v>
      </c>
      <c r="F92" s="69"/>
      <c r="G92" s="69"/>
      <c r="H92" s="69"/>
    </row>
    <row r="93" spans="1:8" x14ac:dyDescent="0.2">
      <c r="A93" s="69"/>
      <c r="B93" s="67"/>
      <c r="C93" s="68"/>
      <c r="D93" s="68"/>
      <c r="E93" s="86">
        <f t="shared" si="14"/>
        <v>0</v>
      </c>
      <c r="F93" s="69"/>
      <c r="G93" s="69"/>
      <c r="H93" s="69"/>
    </row>
    <row r="94" spans="1:8" x14ac:dyDescent="0.2">
      <c r="A94" s="69"/>
      <c r="B94" s="67"/>
      <c r="C94" s="68"/>
      <c r="D94" s="68"/>
      <c r="E94" s="86">
        <f t="shared" si="14"/>
        <v>0</v>
      </c>
      <c r="F94" s="69"/>
      <c r="G94" s="69"/>
      <c r="H94" s="69"/>
    </row>
    <row r="95" spans="1:8" x14ac:dyDescent="0.2">
      <c r="A95" s="69"/>
      <c r="B95" s="67"/>
      <c r="C95" s="68"/>
      <c r="D95" s="68"/>
      <c r="E95" s="86">
        <f t="shared" si="14"/>
        <v>0</v>
      </c>
      <c r="F95" s="69"/>
      <c r="G95" s="69"/>
      <c r="H95" s="69"/>
    </row>
    <row r="96" spans="1:8" x14ac:dyDescent="0.2">
      <c r="A96" s="69"/>
      <c r="B96" s="67"/>
      <c r="C96" s="68"/>
      <c r="D96" s="68"/>
      <c r="E96" s="86">
        <f t="shared" ref="E96:E100" si="15">C96+(D96*$K$4)</f>
        <v>0</v>
      </c>
      <c r="F96" s="69"/>
      <c r="G96" s="69"/>
      <c r="H96" s="69"/>
    </row>
    <row r="97" spans="1:8" x14ac:dyDescent="0.2">
      <c r="A97" s="69"/>
      <c r="B97" s="67"/>
      <c r="C97" s="68"/>
      <c r="D97" s="68"/>
      <c r="E97" s="86">
        <f t="shared" si="15"/>
        <v>0</v>
      </c>
      <c r="F97" s="69"/>
      <c r="G97" s="69"/>
      <c r="H97" s="69"/>
    </row>
    <row r="98" spans="1:8" x14ac:dyDescent="0.2">
      <c r="A98" s="69"/>
      <c r="B98" s="67"/>
      <c r="C98" s="68"/>
      <c r="D98" s="68"/>
      <c r="E98" s="86">
        <f t="shared" si="15"/>
        <v>0</v>
      </c>
      <c r="F98" s="69"/>
      <c r="G98" s="69"/>
      <c r="H98" s="69"/>
    </row>
    <row r="99" spans="1:8" x14ac:dyDescent="0.2">
      <c r="A99" s="69"/>
      <c r="B99" s="67"/>
      <c r="C99" s="68"/>
      <c r="D99" s="68"/>
      <c r="E99" s="86">
        <f t="shared" si="15"/>
        <v>0</v>
      </c>
      <c r="F99" s="69"/>
      <c r="G99" s="69"/>
      <c r="H99" s="69"/>
    </row>
    <row r="100" spans="1:8" x14ac:dyDescent="0.2">
      <c r="A100" s="69"/>
      <c r="B100" s="67"/>
      <c r="C100" s="68"/>
      <c r="D100" s="68"/>
      <c r="E100" s="86">
        <f t="shared" si="15"/>
        <v>0</v>
      </c>
      <c r="F100" s="69"/>
      <c r="G100" s="69"/>
      <c r="H100" s="69"/>
    </row>
  </sheetData>
  <mergeCells count="4">
    <mergeCell ref="C13:H13"/>
    <mergeCell ref="I13:M13"/>
    <mergeCell ref="D2:G2"/>
    <mergeCell ref="D3:G3"/>
  </mergeCells>
  <phoneticPr fontId="0" type="noConversion"/>
  <conditionalFormatting sqref="G15:G26">
    <cfRule type="expression" dxfId="10" priority="5">
      <formula>TODAY()&gt;B15</formula>
    </cfRule>
  </conditionalFormatting>
  <conditionalFormatting sqref="H15:H26">
    <cfRule type="expression" dxfId="9" priority="4">
      <formula>TODAY()&gt;B15</formula>
    </cfRule>
  </conditionalFormatting>
  <conditionalFormatting sqref="L15:L26">
    <cfRule type="expression" dxfId="8" priority="3">
      <formula>TODAY()&gt;B15</formula>
    </cfRule>
  </conditionalFormatting>
  <conditionalFormatting sqref="M15:M26">
    <cfRule type="expression" dxfId="7" priority="2">
      <formula>TODAY()&gt;B15</formula>
    </cfRule>
  </conditionalFormatting>
  <conditionalFormatting sqref="D15:D26">
    <cfRule type="expression" dxfId="6" priority="1">
      <formula>TODAY()&gt;B15</formula>
    </cfRule>
  </conditionalFormatting>
  <dataValidations count="4">
    <dataValidation type="list" showInputMessage="1" showErrorMessage="1" sqref="A31:A100">
      <formula1>Leave_codes</formula1>
    </dataValidation>
    <dataValidation allowBlank="1" showInputMessage="1" showErrorMessage="1" prompt="Add vacation balance from last year." sqref="C15"/>
    <dataValidation allowBlank="1" showInputMessage="1" showErrorMessage="1" prompt="Add sick leave balance from last year." sqref="I15"/>
    <dataValidation allowBlank="1" showInputMessage="1" showErrorMessage="1" prompt="In general, you'll enter data only for cells with colored backgrounds._x000a__x000a_White cells with values contain formulas that are automatically updated." sqref="D2:G2"/>
  </dataValidations>
  <pageMargins left="0.75" right="0.75" top="1" bottom="1" header="0.5" footer="0.5"/>
  <pageSetup scale="88" orientation="landscape" r:id="rId1"/>
  <headerFooter alignWithMargins="0">
    <oddHeader>&amp;C&amp;"Times New Roman,Bold"&amp;14VACATION and SICK LEAVE RECORD</oddHeader>
    <oddFooter>&amp;LUpdated:  &amp;D&amp;R&amp;F</oddFooter>
  </headerFooter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theme="9" tint="0.59999389629810485"/>
  </sheetPr>
  <dimension ref="A1:D13"/>
  <sheetViews>
    <sheetView workbookViewId="0">
      <selection activeCell="D6" sqref="D6"/>
    </sheetView>
  </sheetViews>
  <sheetFormatPr defaultRowHeight="14.25" x14ac:dyDescent="0.2"/>
  <cols>
    <col min="1" max="1" width="13.85546875" style="1" bestFit="1" customWidth="1"/>
    <col min="2" max="2" width="26.5703125" style="1" bestFit="1" customWidth="1"/>
    <col min="3" max="3" width="10.140625" style="1" bestFit="1" customWidth="1"/>
    <col min="4" max="4" width="13.7109375" style="1" customWidth="1"/>
    <col min="5" max="16384" width="9.140625" style="1"/>
  </cols>
  <sheetData>
    <row r="1" spans="1:4" x14ac:dyDescent="0.2">
      <c r="A1" s="92" t="s">
        <v>10</v>
      </c>
      <c r="B1" s="93" t="s">
        <v>9</v>
      </c>
      <c r="D1" s="98" t="s">
        <v>30</v>
      </c>
    </row>
    <row r="2" spans="1:4" x14ac:dyDescent="0.2">
      <c r="A2" s="94">
        <v>0</v>
      </c>
      <c r="B2" s="95">
        <v>25</v>
      </c>
      <c r="D2" s="98" t="s">
        <v>28</v>
      </c>
    </row>
    <row r="3" spans="1:4" x14ac:dyDescent="0.2">
      <c r="A3" s="94">
        <v>5</v>
      </c>
      <c r="B3" s="95">
        <v>30</v>
      </c>
      <c r="D3" s="98" t="s">
        <v>29</v>
      </c>
    </row>
    <row r="4" spans="1:4" x14ac:dyDescent="0.2">
      <c r="A4" s="94">
        <v>10</v>
      </c>
      <c r="B4" s="95">
        <v>35</v>
      </c>
      <c r="D4" s="101" t="s">
        <v>69</v>
      </c>
    </row>
    <row r="5" spans="1:4" x14ac:dyDescent="0.2">
      <c r="A5" s="96">
        <v>20</v>
      </c>
      <c r="B5" s="97">
        <v>40</v>
      </c>
      <c r="D5" s="101" t="s">
        <v>70</v>
      </c>
    </row>
    <row r="6" spans="1:4" x14ac:dyDescent="0.2">
      <c r="D6" s="2"/>
    </row>
    <row r="7" spans="1:4" x14ac:dyDescent="0.2">
      <c r="D7" s="2"/>
    </row>
    <row r="8" spans="1:4" x14ac:dyDescent="0.2">
      <c r="D8" s="2"/>
    </row>
    <row r="9" spans="1:4" x14ac:dyDescent="0.2">
      <c r="D9" s="8"/>
    </row>
    <row r="10" spans="1:4" x14ac:dyDescent="0.2">
      <c r="D10" s="8"/>
    </row>
    <row r="11" spans="1:4" x14ac:dyDescent="0.2">
      <c r="D11" s="8"/>
    </row>
    <row r="12" spans="1:4" x14ac:dyDescent="0.2">
      <c r="D12" s="8"/>
    </row>
    <row r="13" spans="1:4" x14ac:dyDescent="0.2">
      <c r="D13" s="8"/>
    </row>
  </sheetData>
  <pageMargins left="0.7" right="0.7" top="0.75" bottom="0.75" header="0.3" footer="0.3"/>
  <pageSetup orientation="portrait" horizontalDpi="1200" verticalDpi="1200" r:id="rId1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tabColor rgb="FFFFFF00"/>
  </sheetPr>
  <dimension ref="A1:M100"/>
  <sheetViews>
    <sheetView zoomScaleNormal="100" workbookViewId="0">
      <selection activeCell="C15" sqref="C15"/>
    </sheetView>
  </sheetViews>
  <sheetFormatPr defaultColWidth="17.7109375" defaultRowHeight="12.75" x14ac:dyDescent="0.2"/>
  <cols>
    <col min="1" max="1" width="15.7109375" style="14" customWidth="1"/>
    <col min="2" max="2" width="10.140625" style="24" customWidth="1"/>
    <col min="3" max="3" width="9.42578125" style="14" customWidth="1"/>
    <col min="4" max="4" width="9.85546875" style="14" customWidth="1"/>
    <col min="5" max="5" width="9.5703125" style="14" customWidth="1"/>
    <col min="6" max="6" width="12.7109375" style="14" customWidth="1"/>
    <col min="7" max="7" width="9.5703125" style="14" customWidth="1"/>
    <col min="8" max="8" width="10.7109375" style="14" customWidth="1"/>
    <col min="9" max="9" width="12.5703125" style="14" customWidth="1"/>
    <col min="10" max="10" width="9.85546875" style="14" customWidth="1"/>
    <col min="11" max="12" width="9.140625" style="14" customWidth="1"/>
    <col min="13" max="13" width="9.5703125" style="14" customWidth="1"/>
    <col min="14" max="16384" width="17.7109375" style="14"/>
  </cols>
  <sheetData>
    <row r="1" spans="1:13" x14ac:dyDescent="0.2">
      <c r="A1" s="12"/>
      <c r="B1" s="13"/>
      <c r="C1" s="12"/>
    </row>
    <row r="2" spans="1:13" x14ac:dyDescent="0.2">
      <c r="A2" s="15" t="s">
        <v>5</v>
      </c>
      <c r="B2" s="16"/>
      <c r="D2" s="115" t="str">
        <f>'initial year 2005-2006'!D2</f>
        <v>Luke Warm</v>
      </c>
      <c r="E2" s="115"/>
      <c r="F2" s="115"/>
      <c r="G2" s="115"/>
      <c r="I2" s="15" t="s">
        <v>18</v>
      </c>
      <c r="K2" s="76" t="str">
        <f>TEXT(DATE(YEAR(B15),MONTH(B15),1),"m/d/yy")&amp;" - "&amp;TEXT(B26,"m/d/yy")</f>
        <v>7/1/12 - 6/30/13</v>
      </c>
      <c r="L2" s="76"/>
    </row>
    <row r="3" spans="1:13" x14ac:dyDescent="0.2">
      <c r="A3" s="17" t="s">
        <v>6</v>
      </c>
      <c r="B3" s="18"/>
      <c r="D3" s="115" t="str">
        <f>'initial year 2005-2006'!D3</f>
        <v>Chemistry &amp; Biochemistry</v>
      </c>
      <c r="E3" s="115"/>
      <c r="F3" s="115"/>
      <c r="G3" s="115"/>
      <c r="I3" s="15" t="s">
        <v>19</v>
      </c>
      <c r="K3" s="19">
        <f>'initial year 2005-2006'!K3</f>
        <v>1</v>
      </c>
    </row>
    <row r="4" spans="1:13" x14ac:dyDescent="0.2">
      <c r="A4" s="15" t="s">
        <v>16</v>
      </c>
      <c r="B4" s="16"/>
      <c r="D4" s="20">
        <f>'initial year 2005-2006'!D4</f>
        <v>38718</v>
      </c>
      <c r="E4" s="21"/>
      <c r="F4" s="22"/>
      <c r="G4" s="22"/>
      <c r="I4" s="15" t="s">
        <v>23</v>
      </c>
      <c r="K4" s="23">
        <f>'initial year 2005-2006'!K4</f>
        <v>7.5</v>
      </c>
    </row>
    <row r="5" spans="1:13" x14ac:dyDescent="0.2">
      <c r="F5" s="25"/>
    </row>
    <row r="6" spans="1:13" x14ac:dyDescent="0.2">
      <c r="A6" s="15" t="s">
        <v>17</v>
      </c>
      <c r="D6" s="22">
        <f ca="1">IF(D4="",0,DATEDIF(D4,TODAY(),"Y"))</f>
        <v>6</v>
      </c>
      <c r="I6" s="26" t="s">
        <v>62</v>
      </c>
      <c r="J6" s="27" t="s">
        <v>52</v>
      </c>
      <c r="K6" s="27" t="s">
        <v>27</v>
      </c>
      <c r="M6" s="27" t="s">
        <v>31</v>
      </c>
    </row>
    <row r="7" spans="1:13" hidden="1" x14ac:dyDescent="0.2">
      <c r="A7" s="15" t="s">
        <v>0</v>
      </c>
      <c r="B7" s="16"/>
      <c r="H7" s="28"/>
      <c r="I7" s="15" t="s">
        <v>13</v>
      </c>
    </row>
    <row r="8" spans="1:13" x14ac:dyDescent="0.2">
      <c r="A8" s="15" t="s">
        <v>11</v>
      </c>
      <c r="D8" s="22">
        <f ca="1">VLOOKUP(D6,accumulation,2,TRUE)</f>
        <v>30</v>
      </c>
      <c r="E8" s="29" t="str">
        <f ca="1">$K$4*D8&amp;" hrs. ("&amp;$K$4&amp;" hr work day)"</f>
        <v>225 hrs. (7.5 hr work day)</v>
      </c>
      <c r="F8" s="25"/>
      <c r="H8" s="28"/>
      <c r="I8" s="15" t="s">
        <v>14</v>
      </c>
      <c r="J8" s="30">
        <f>$M$8/12</f>
        <v>1.8333333333333333</v>
      </c>
      <c r="K8" s="30">
        <f>J8*$K$4</f>
        <v>13.75</v>
      </c>
      <c r="M8" s="14">
        <v>22</v>
      </c>
    </row>
    <row r="9" spans="1:13" x14ac:dyDescent="0.2">
      <c r="A9" s="15" t="s">
        <v>12</v>
      </c>
      <c r="B9" s="16"/>
      <c r="D9" s="14">
        <v>120</v>
      </c>
      <c r="E9" s="29" t="str">
        <f>$K$4*D9&amp;" hrs. ("&amp;$K$4&amp;" hr work day)"</f>
        <v>900 hrs. (7.5 hr work day)</v>
      </c>
      <c r="F9" s="25"/>
      <c r="H9" s="28"/>
      <c r="I9" s="15" t="s">
        <v>15</v>
      </c>
      <c r="J9" s="30">
        <f>$M$9/12</f>
        <v>1.5</v>
      </c>
      <c r="K9" s="30">
        <f>J9*$K$4</f>
        <v>11.25</v>
      </c>
      <c r="M9" s="14">
        <v>18</v>
      </c>
    </row>
    <row r="10" spans="1:13" hidden="1" x14ac:dyDescent="0.2">
      <c r="A10" s="15" t="s">
        <v>1</v>
      </c>
      <c r="B10" s="16"/>
      <c r="D10" s="12"/>
      <c r="H10" s="28"/>
      <c r="I10" s="28"/>
    </row>
    <row r="11" spans="1:13" hidden="1" x14ac:dyDescent="0.2">
      <c r="A11" s="15" t="s">
        <v>2</v>
      </c>
      <c r="B11" s="16"/>
      <c r="D11" s="12"/>
      <c r="H11" s="28"/>
      <c r="I11" s="28"/>
    </row>
    <row r="12" spans="1:13" ht="13.5" thickBot="1" x14ac:dyDescent="0.25">
      <c r="A12" s="15"/>
      <c r="B12" s="16"/>
      <c r="D12" s="28"/>
      <c r="H12" s="28"/>
      <c r="I12" s="28"/>
    </row>
    <row r="13" spans="1:13" s="33" customFormat="1" ht="18" customHeight="1" thickTop="1" thickBot="1" x14ac:dyDescent="0.25">
      <c r="A13" s="31"/>
      <c r="B13" s="32"/>
      <c r="C13" s="116" t="s">
        <v>3</v>
      </c>
      <c r="D13" s="117"/>
      <c r="E13" s="117"/>
      <c r="F13" s="117"/>
      <c r="G13" s="117"/>
      <c r="H13" s="118"/>
      <c r="I13" s="119" t="s">
        <v>4</v>
      </c>
      <c r="J13" s="120"/>
      <c r="K13" s="120"/>
      <c r="L13" s="120"/>
      <c r="M13" s="121"/>
    </row>
    <row r="14" spans="1:13" ht="57" customHeight="1" thickTop="1" thickBot="1" x14ac:dyDescent="0.25">
      <c r="A14" s="34"/>
      <c r="B14" s="35" t="s">
        <v>54</v>
      </c>
      <c r="C14" s="36" t="s">
        <v>55</v>
      </c>
      <c r="D14" s="37" t="s">
        <v>7</v>
      </c>
      <c r="E14" s="37" t="s">
        <v>8</v>
      </c>
      <c r="F14" s="38" t="s">
        <v>58</v>
      </c>
      <c r="G14" s="38" t="s">
        <v>57</v>
      </c>
      <c r="H14" s="39" t="s">
        <v>56</v>
      </c>
      <c r="I14" s="40" t="s">
        <v>55</v>
      </c>
      <c r="J14" s="37" t="s">
        <v>7</v>
      </c>
      <c r="K14" s="37" t="s">
        <v>8</v>
      </c>
      <c r="L14" s="38" t="s">
        <v>57</v>
      </c>
      <c r="M14" s="39" t="s">
        <v>56</v>
      </c>
    </row>
    <row r="15" spans="1:13" s="49" customFormat="1" ht="13.5" thickTop="1" x14ac:dyDescent="0.2">
      <c r="A15" s="41" t="str">
        <f>UPPER(TEXT(B15,"mmmm")&amp;" '"&amp;TEXT(B15,"yy"))</f>
        <v>JULY '12</v>
      </c>
      <c r="B15" s="42">
        <v>41121</v>
      </c>
      <c r="C15" s="43"/>
      <c r="D15" s="44">
        <f>$K$3*$K$8</f>
        <v>13.75</v>
      </c>
      <c r="E15" s="44">
        <f t="shared" ref="E15:E26" si="0">SUMPRODUCT(($A$31:$A$100="vacation")*(MONTH($B$31:$B$100)=MONTH(B15))*$E$31:$E$100)</f>
        <v>0</v>
      </c>
      <c r="F15" s="44">
        <f t="shared" ref="F15:F26" si="1">$K$3*$K$4*VLOOKUP(DATEDIF($D$4,B15,"Y"),accumulation,2,TRUE)</f>
        <v>225</v>
      </c>
      <c r="G15" s="45">
        <f>MIN(F15,(C15+D15-E15))</f>
        <v>13.75</v>
      </c>
      <c r="H15" s="46">
        <f>IF(G15=0,0,(G15/$K$4))</f>
        <v>1.8333333333333333</v>
      </c>
      <c r="I15" s="47"/>
      <c r="J15" s="44">
        <f>$K$3*$K$9</f>
        <v>11.25</v>
      </c>
      <c r="K15" s="44">
        <f>SUMPRODUCT(($A$31:$A$100="sick leave")*(MONTH($B$31:$B$100)=MONTH(B15))*$E$31:$E$100)</f>
        <v>0</v>
      </c>
      <c r="L15" s="48">
        <f>MIN($K$3*$K$4*$D$9,(I15+J15-K15))</f>
        <v>11.25</v>
      </c>
      <c r="M15" s="46">
        <f>IF(L15=0,0,(L15/$K$4))</f>
        <v>1.5</v>
      </c>
    </row>
    <row r="16" spans="1:13" x14ac:dyDescent="0.2">
      <c r="A16" s="41" t="str">
        <f t="shared" ref="A16:A26" si="2">UPPER(TEXT(B16,"mmmm")&amp;" '"&amp;TEXT(B16,"yy"))</f>
        <v>AUGUST '12</v>
      </c>
      <c r="B16" s="42">
        <v>41152</v>
      </c>
      <c r="C16" s="50">
        <f t="shared" ref="C16:C26" si="3">G15</f>
        <v>13.75</v>
      </c>
      <c r="D16" s="44">
        <f t="shared" ref="D16:D26" si="4">$K$3*$K$8</f>
        <v>13.75</v>
      </c>
      <c r="E16" s="44">
        <f t="shared" si="0"/>
        <v>0</v>
      </c>
      <c r="F16" s="44">
        <f t="shared" si="1"/>
        <v>225</v>
      </c>
      <c r="G16" s="45">
        <f t="shared" ref="G16:G26" si="5">MIN(F16,(C16+D16-E16))</f>
        <v>27.5</v>
      </c>
      <c r="H16" s="46">
        <f t="shared" ref="H16:H26" si="6">IF(G16=0,0,(G16/$K$4))</f>
        <v>3.6666666666666665</v>
      </c>
      <c r="I16" s="51">
        <f t="shared" ref="I16:I27" si="7">L15</f>
        <v>11.25</v>
      </c>
      <c r="J16" s="44">
        <f t="shared" ref="J16:J26" si="8">$K$3*$K$9</f>
        <v>11.25</v>
      </c>
      <c r="K16" s="44">
        <f t="shared" ref="K16:K26" si="9">SUMPRODUCT(($A$31:$A$100="sick leave")*(MONTH($B$31:$B$100)=MONTH(B16))*$E$31:$E$100)</f>
        <v>0</v>
      </c>
      <c r="L16" s="48">
        <f t="shared" ref="L16:L26" si="10">MIN($K$3*$K$4*$D$9,(I16+J16-K16))</f>
        <v>22.5</v>
      </c>
      <c r="M16" s="46">
        <f t="shared" ref="M16:M26" si="11">IF(L16=0,0,(L16/$K$4))</f>
        <v>3</v>
      </c>
    </row>
    <row r="17" spans="1:13" x14ac:dyDescent="0.2">
      <c r="A17" s="41" t="str">
        <f t="shared" si="2"/>
        <v>SEPTEMBER '12</v>
      </c>
      <c r="B17" s="42">
        <v>41182</v>
      </c>
      <c r="C17" s="50">
        <f t="shared" si="3"/>
        <v>27.5</v>
      </c>
      <c r="D17" s="44">
        <f t="shared" si="4"/>
        <v>13.75</v>
      </c>
      <c r="E17" s="44">
        <f t="shared" si="0"/>
        <v>0</v>
      </c>
      <c r="F17" s="44">
        <f t="shared" si="1"/>
        <v>225</v>
      </c>
      <c r="G17" s="45">
        <f t="shared" si="5"/>
        <v>41.25</v>
      </c>
      <c r="H17" s="46">
        <f t="shared" si="6"/>
        <v>5.5</v>
      </c>
      <c r="I17" s="51">
        <f t="shared" si="7"/>
        <v>22.5</v>
      </c>
      <c r="J17" s="44">
        <f t="shared" si="8"/>
        <v>11.25</v>
      </c>
      <c r="K17" s="44">
        <f t="shared" si="9"/>
        <v>0</v>
      </c>
      <c r="L17" s="48">
        <f t="shared" si="10"/>
        <v>33.75</v>
      </c>
      <c r="M17" s="46">
        <f t="shared" si="11"/>
        <v>4.5</v>
      </c>
    </row>
    <row r="18" spans="1:13" x14ac:dyDescent="0.2">
      <c r="A18" s="41" t="str">
        <f t="shared" si="2"/>
        <v>OCTOBER '12</v>
      </c>
      <c r="B18" s="42">
        <v>41213</v>
      </c>
      <c r="C18" s="50">
        <f t="shared" si="3"/>
        <v>41.25</v>
      </c>
      <c r="D18" s="44">
        <f t="shared" si="4"/>
        <v>13.75</v>
      </c>
      <c r="E18" s="44">
        <f t="shared" si="0"/>
        <v>0</v>
      </c>
      <c r="F18" s="44">
        <f t="shared" si="1"/>
        <v>225</v>
      </c>
      <c r="G18" s="45">
        <f t="shared" si="5"/>
        <v>55</v>
      </c>
      <c r="H18" s="46">
        <f t="shared" si="6"/>
        <v>7.333333333333333</v>
      </c>
      <c r="I18" s="51">
        <f t="shared" si="7"/>
        <v>33.75</v>
      </c>
      <c r="J18" s="44">
        <f t="shared" si="8"/>
        <v>11.25</v>
      </c>
      <c r="K18" s="44">
        <f t="shared" si="9"/>
        <v>0</v>
      </c>
      <c r="L18" s="48">
        <f t="shared" si="10"/>
        <v>45</v>
      </c>
      <c r="M18" s="46">
        <f t="shared" si="11"/>
        <v>6</v>
      </c>
    </row>
    <row r="19" spans="1:13" x14ac:dyDescent="0.2">
      <c r="A19" s="41" t="str">
        <f t="shared" si="2"/>
        <v>NOVEMBER '12</v>
      </c>
      <c r="B19" s="42">
        <v>41243</v>
      </c>
      <c r="C19" s="50">
        <f t="shared" si="3"/>
        <v>55</v>
      </c>
      <c r="D19" s="44">
        <f t="shared" si="4"/>
        <v>13.75</v>
      </c>
      <c r="E19" s="44">
        <f t="shared" si="0"/>
        <v>0</v>
      </c>
      <c r="F19" s="44">
        <f t="shared" si="1"/>
        <v>225</v>
      </c>
      <c r="G19" s="45">
        <f t="shared" si="5"/>
        <v>68.75</v>
      </c>
      <c r="H19" s="46">
        <f t="shared" si="6"/>
        <v>9.1666666666666661</v>
      </c>
      <c r="I19" s="51">
        <f t="shared" si="7"/>
        <v>45</v>
      </c>
      <c r="J19" s="44">
        <f t="shared" si="8"/>
        <v>11.25</v>
      </c>
      <c r="K19" s="44">
        <f t="shared" si="9"/>
        <v>0</v>
      </c>
      <c r="L19" s="48">
        <f t="shared" si="10"/>
        <v>56.25</v>
      </c>
      <c r="M19" s="46">
        <f t="shared" si="11"/>
        <v>7.5</v>
      </c>
    </row>
    <row r="20" spans="1:13" x14ac:dyDescent="0.2">
      <c r="A20" s="41" t="str">
        <f t="shared" si="2"/>
        <v>DECEMBER '12</v>
      </c>
      <c r="B20" s="42">
        <v>41274</v>
      </c>
      <c r="C20" s="50">
        <f t="shared" si="3"/>
        <v>68.75</v>
      </c>
      <c r="D20" s="44">
        <f t="shared" si="4"/>
        <v>13.75</v>
      </c>
      <c r="E20" s="44">
        <f t="shared" si="0"/>
        <v>0</v>
      </c>
      <c r="F20" s="44">
        <f t="shared" si="1"/>
        <v>225</v>
      </c>
      <c r="G20" s="45">
        <f t="shared" si="5"/>
        <v>82.5</v>
      </c>
      <c r="H20" s="46">
        <f t="shared" si="6"/>
        <v>11</v>
      </c>
      <c r="I20" s="51">
        <f t="shared" si="7"/>
        <v>56.25</v>
      </c>
      <c r="J20" s="44">
        <f t="shared" si="8"/>
        <v>11.25</v>
      </c>
      <c r="K20" s="44">
        <f t="shared" si="9"/>
        <v>0</v>
      </c>
      <c r="L20" s="48">
        <f t="shared" si="10"/>
        <v>67.5</v>
      </c>
      <c r="M20" s="46">
        <f t="shared" si="11"/>
        <v>9</v>
      </c>
    </row>
    <row r="21" spans="1:13" x14ac:dyDescent="0.2">
      <c r="A21" s="41" t="str">
        <f t="shared" si="2"/>
        <v>JANUARY '13</v>
      </c>
      <c r="B21" s="42">
        <v>41305</v>
      </c>
      <c r="C21" s="50">
        <f t="shared" si="3"/>
        <v>82.5</v>
      </c>
      <c r="D21" s="44">
        <f t="shared" si="4"/>
        <v>13.75</v>
      </c>
      <c r="E21" s="44">
        <f t="shared" si="0"/>
        <v>0</v>
      </c>
      <c r="F21" s="44">
        <f t="shared" si="1"/>
        <v>225</v>
      </c>
      <c r="G21" s="45">
        <f t="shared" si="5"/>
        <v>96.25</v>
      </c>
      <c r="H21" s="46">
        <f t="shared" si="6"/>
        <v>12.833333333333334</v>
      </c>
      <c r="I21" s="51">
        <f t="shared" si="7"/>
        <v>67.5</v>
      </c>
      <c r="J21" s="44">
        <f t="shared" si="8"/>
        <v>11.25</v>
      </c>
      <c r="K21" s="44">
        <f t="shared" si="9"/>
        <v>0</v>
      </c>
      <c r="L21" s="48">
        <f t="shared" si="10"/>
        <v>78.75</v>
      </c>
      <c r="M21" s="46">
        <f t="shared" si="11"/>
        <v>10.5</v>
      </c>
    </row>
    <row r="22" spans="1:13" x14ac:dyDescent="0.2">
      <c r="A22" s="41" t="str">
        <f t="shared" si="2"/>
        <v>FEBRUARY '13</v>
      </c>
      <c r="B22" s="42">
        <v>41333</v>
      </c>
      <c r="C22" s="50">
        <f t="shared" si="3"/>
        <v>96.25</v>
      </c>
      <c r="D22" s="44">
        <f t="shared" si="4"/>
        <v>13.75</v>
      </c>
      <c r="E22" s="44">
        <f t="shared" si="0"/>
        <v>0</v>
      </c>
      <c r="F22" s="44">
        <f t="shared" si="1"/>
        <v>225</v>
      </c>
      <c r="G22" s="45">
        <f t="shared" si="5"/>
        <v>110</v>
      </c>
      <c r="H22" s="46">
        <f t="shared" si="6"/>
        <v>14.666666666666666</v>
      </c>
      <c r="I22" s="51">
        <f t="shared" si="7"/>
        <v>78.75</v>
      </c>
      <c r="J22" s="44">
        <f t="shared" si="8"/>
        <v>11.25</v>
      </c>
      <c r="K22" s="44">
        <f t="shared" si="9"/>
        <v>0</v>
      </c>
      <c r="L22" s="48">
        <f t="shared" si="10"/>
        <v>90</v>
      </c>
      <c r="M22" s="46">
        <f t="shared" si="11"/>
        <v>12</v>
      </c>
    </row>
    <row r="23" spans="1:13" x14ac:dyDescent="0.2">
      <c r="A23" s="41" t="str">
        <f t="shared" si="2"/>
        <v>MARCH '13</v>
      </c>
      <c r="B23" s="42">
        <v>41364</v>
      </c>
      <c r="C23" s="50">
        <f t="shared" si="3"/>
        <v>110</v>
      </c>
      <c r="D23" s="44">
        <f t="shared" si="4"/>
        <v>13.75</v>
      </c>
      <c r="E23" s="44">
        <f t="shared" si="0"/>
        <v>0</v>
      </c>
      <c r="F23" s="44">
        <f t="shared" si="1"/>
        <v>225</v>
      </c>
      <c r="G23" s="45">
        <f t="shared" si="5"/>
        <v>123.75</v>
      </c>
      <c r="H23" s="46">
        <f t="shared" si="6"/>
        <v>16.5</v>
      </c>
      <c r="I23" s="51">
        <f t="shared" si="7"/>
        <v>90</v>
      </c>
      <c r="J23" s="44">
        <f t="shared" si="8"/>
        <v>11.25</v>
      </c>
      <c r="K23" s="44">
        <f t="shared" si="9"/>
        <v>0</v>
      </c>
      <c r="L23" s="48">
        <f t="shared" si="10"/>
        <v>101.25</v>
      </c>
      <c r="M23" s="46">
        <f t="shared" si="11"/>
        <v>13.5</v>
      </c>
    </row>
    <row r="24" spans="1:13" x14ac:dyDescent="0.2">
      <c r="A24" s="41" t="str">
        <f t="shared" si="2"/>
        <v>APRIL '13</v>
      </c>
      <c r="B24" s="42">
        <v>41394</v>
      </c>
      <c r="C24" s="50">
        <f t="shared" si="3"/>
        <v>123.75</v>
      </c>
      <c r="D24" s="44">
        <f t="shared" si="4"/>
        <v>13.75</v>
      </c>
      <c r="E24" s="44">
        <f t="shared" si="0"/>
        <v>0</v>
      </c>
      <c r="F24" s="44">
        <f t="shared" si="1"/>
        <v>225</v>
      </c>
      <c r="G24" s="45">
        <f t="shared" si="5"/>
        <v>137.5</v>
      </c>
      <c r="H24" s="46">
        <f t="shared" si="6"/>
        <v>18.333333333333332</v>
      </c>
      <c r="I24" s="51">
        <f t="shared" si="7"/>
        <v>101.25</v>
      </c>
      <c r="J24" s="44">
        <f t="shared" si="8"/>
        <v>11.25</v>
      </c>
      <c r="K24" s="44">
        <f t="shared" si="9"/>
        <v>0</v>
      </c>
      <c r="L24" s="48">
        <f t="shared" si="10"/>
        <v>112.5</v>
      </c>
      <c r="M24" s="46">
        <f t="shared" si="11"/>
        <v>15</v>
      </c>
    </row>
    <row r="25" spans="1:13" x14ac:dyDescent="0.2">
      <c r="A25" s="41" t="str">
        <f t="shared" si="2"/>
        <v>MAY '13</v>
      </c>
      <c r="B25" s="42">
        <v>41425</v>
      </c>
      <c r="C25" s="50">
        <f t="shared" si="3"/>
        <v>137.5</v>
      </c>
      <c r="D25" s="44">
        <f t="shared" si="4"/>
        <v>13.75</v>
      </c>
      <c r="E25" s="44">
        <f t="shared" si="0"/>
        <v>0</v>
      </c>
      <c r="F25" s="44">
        <f t="shared" si="1"/>
        <v>225</v>
      </c>
      <c r="G25" s="45">
        <f t="shared" si="5"/>
        <v>151.25</v>
      </c>
      <c r="H25" s="46">
        <f t="shared" si="6"/>
        <v>20.166666666666668</v>
      </c>
      <c r="I25" s="51">
        <f t="shared" si="7"/>
        <v>112.5</v>
      </c>
      <c r="J25" s="44">
        <f t="shared" si="8"/>
        <v>11.25</v>
      </c>
      <c r="K25" s="44">
        <f t="shared" si="9"/>
        <v>0</v>
      </c>
      <c r="L25" s="48">
        <f t="shared" si="10"/>
        <v>123.75</v>
      </c>
      <c r="M25" s="46">
        <f t="shared" si="11"/>
        <v>16.5</v>
      </c>
    </row>
    <row r="26" spans="1:13" s="49" customFormat="1" ht="13.5" thickBot="1" x14ac:dyDescent="0.25">
      <c r="A26" s="41" t="str">
        <f t="shared" si="2"/>
        <v>JUNE '13</v>
      </c>
      <c r="B26" s="42">
        <v>41455</v>
      </c>
      <c r="C26" s="50">
        <f t="shared" si="3"/>
        <v>151.25</v>
      </c>
      <c r="D26" s="44">
        <f t="shared" si="4"/>
        <v>13.75</v>
      </c>
      <c r="E26" s="44">
        <f t="shared" si="0"/>
        <v>0</v>
      </c>
      <c r="F26" s="44">
        <f t="shared" si="1"/>
        <v>225</v>
      </c>
      <c r="G26" s="45">
        <f t="shared" si="5"/>
        <v>165</v>
      </c>
      <c r="H26" s="46">
        <f t="shared" si="6"/>
        <v>22</v>
      </c>
      <c r="I26" s="51">
        <f t="shared" si="7"/>
        <v>123.75</v>
      </c>
      <c r="J26" s="44">
        <f t="shared" si="8"/>
        <v>11.25</v>
      </c>
      <c r="K26" s="44">
        <f t="shared" si="9"/>
        <v>0</v>
      </c>
      <c r="L26" s="48">
        <f t="shared" si="10"/>
        <v>135</v>
      </c>
      <c r="M26" s="46">
        <f t="shared" si="11"/>
        <v>18</v>
      </c>
    </row>
    <row r="27" spans="1:13" ht="14.25" thickTop="1" thickBot="1" x14ac:dyDescent="0.25">
      <c r="A27" s="52" t="s">
        <v>20</v>
      </c>
      <c r="B27" s="53"/>
      <c r="C27" s="100">
        <f>G26</f>
        <v>165</v>
      </c>
      <c r="D27" s="54"/>
      <c r="E27" s="54"/>
      <c r="F27" s="54"/>
      <c r="G27" s="55"/>
      <c r="H27" s="56"/>
      <c r="I27" s="100">
        <f t="shared" si="7"/>
        <v>135</v>
      </c>
      <c r="J27" s="54"/>
      <c r="K27" s="54"/>
      <c r="L27" s="57"/>
      <c r="M27" s="56"/>
    </row>
    <row r="28" spans="1:13" s="22" customFormat="1" ht="13.5" thickTop="1" x14ac:dyDescent="0.2">
      <c r="A28" s="71"/>
      <c r="B28" s="72"/>
      <c r="C28" s="73"/>
      <c r="D28" s="58"/>
      <c r="E28" s="58"/>
      <c r="F28" s="58"/>
      <c r="G28" s="59"/>
      <c r="H28" s="60"/>
      <c r="I28" s="74"/>
      <c r="J28" s="58"/>
      <c r="K28" s="58"/>
      <c r="L28" s="61"/>
      <c r="M28" s="60"/>
    </row>
    <row r="29" spans="1:13" ht="13.5" thickBot="1" x14ac:dyDescent="0.25"/>
    <row r="30" spans="1:13" ht="27" thickTop="1" thickBot="1" x14ac:dyDescent="0.25">
      <c r="A30" s="62" t="s">
        <v>38</v>
      </c>
      <c r="B30" s="63" t="s">
        <v>53</v>
      </c>
      <c r="C30" s="62" t="s">
        <v>27</v>
      </c>
      <c r="D30" s="62" t="s">
        <v>52</v>
      </c>
      <c r="E30" s="64" t="s">
        <v>59</v>
      </c>
      <c r="F30" s="64" t="s">
        <v>61</v>
      </c>
      <c r="G30" s="65"/>
      <c r="H30" s="65"/>
    </row>
    <row r="31" spans="1:13" ht="13.5" thickTop="1" x14ac:dyDescent="0.2">
      <c r="A31" s="66"/>
      <c r="B31" s="67"/>
      <c r="C31" s="68"/>
      <c r="D31" s="68"/>
      <c r="E31" s="86">
        <f t="shared" ref="E31:E62" si="12">C31+(D31*$K$4)</f>
        <v>0</v>
      </c>
      <c r="F31" s="69"/>
      <c r="G31" s="69"/>
      <c r="H31" s="69"/>
      <c r="J31" s="102" t="s">
        <v>21</v>
      </c>
      <c r="K31" s="103"/>
      <c r="L31" s="103"/>
      <c r="M31" s="104"/>
    </row>
    <row r="32" spans="1:13" x14ac:dyDescent="0.2">
      <c r="A32" s="66"/>
      <c r="B32" s="67"/>
      <c r="C32" s="68"/>
      <c r="D32" s="68"/>
      <c r="E32" s="86">
        <f t="shared" si="12"/>
        <v>0</v>
      </c>
      <c r="F32" s="69"/>
      <c r="G32" s="69"/>
      <c r="H32" s="69"/>
      <c r="J32" s="105" t="s">
        <v>22</v>
      </c>
      <c r="K32" s="106"/>
      <c r="L32" s="106"/>
      <c r="M32" s="107"/>
    </row>
    <row r="33" spans="1:13" x14ac:dyDescent="0.2">
      <c r="A33" s="66"/>
      <c r="B33" s="67"/>
      <c r="C33" s="68"/>
      <c r="D33" s="68"/>
      <c r="E33" s="86">
        <f t="shared" si="12"/>
        <v>0</v>
      </c>
      <c r="F33" s="69"/>
      <c r="G33" s="69"/>
      <c r="H33" s="69"/>
      <c r="J33" s="70"/>
    </row>
    <row r="34" spans="1:13" x14ac:dyDescent="0.2">
      <c r="A34" s="66"/>
      <c r="B34" s="67"/>
      <c r="C34" s="68"/>
      <c r="D34" s="68"/>
      <c r="E34" s="86">
        <f t="shared" si="12"/>
        <v>0</v>
      </c>
      <c r="F34" s="69"/>
      <c r="G34" s="69"/>
      <c r="H34" s="69"/>
      <c r="J34" s="77" t="s">
        <v>24</v>
      </c>
      <c r="K34" s="78"/>
      <c r="L34" s="78"/>
      <c r="M34" s="79"/>
    </row>
    <row r="35" spans="1:13" x14ac:dyDescent="0.2">
      <c r="A35" s="66"/>
      <c r="B35" s="67"/>
      <c r="C35" s="68"/>
      <c r="D35" s="68"/>
      <c r="E35" s="86">
        <f t="shared" si="12"/>
        <v>0</v>
      </c>
      <c r="F35" s="69"/>
      <c r="G35" s="69"/>
      <c r="H35" s="69"/>
      <c r="J35" s="80" t="s">
        <v>64</v>
      </c>
      <c r="K35" s="81"/>
      <c r="L35" s="81"/>
      <c r="M35" s="82"/>
    </row>
    <row r="36" spans="1:13" x14ac:dyDescent="0.2">
      <c r="A36" s="66"/>
      <c r="B36" s="67"/>
      <c r="C36" s="68"/>
      <c r="D36" s="68"/>
      <c r="E36" s="86">
        <f t="shared" si="12"/>
        <v>0</v>
      </c>
      <c r="F36" s="69"/>
      <c r="G36" s="69"/>
      <c r="H36" s="69"/>
      <c r="J36" s="83" t="s">
        <v>65</v>
      </c>
      <c r="K36" s="84"/>
      <c r="L36" s="84"/>
      <c r="M36" s="85"/>
    </row>
    <row r="37" spans="1:13" x14ac:dyDescent="0.2">
      <c r="A37" s="66"/>
      <c r="B37" s="67"/>
      <c r="C37" s="68"/>
      <c r="D37" s="68"/>
      <c r="E37" s="86">
        <f t="shared" si="12"/>
        <v>0</v>
      </c>
      <c r="F37" s="69"/>
      <c r="G37" s="69"/>
      <c r="H37" s="69"/>
      <c r="J37" s="75"/>
      <c r="K37" s="22"/>
      <c r="L37" s="22"/>
      <c r="M37" s="22"/>
    </row>
    <row r="38" spans="1:13" x14ac:dyDescent="0.2">
      <c r="A38" s="66"/>
      <c r="B38" s="67"/>
      <c r="C38" s="68"/>
      <c r="D38" s="68"/>
      <c r="E38" s="86">
        <f t="shared" si="12"/>
        <v>0</v>
      </c>
      <c r="F38" s="69"/>
      <c r="G38" s="69"/>
      <c r="H38" s="69"/>
    </row>
    <row r="39" spans="1:13" x14ac:dyDescent="0.2">
      <c r="A39" s="66"/>
      <c r="B39" s="67"/>
      <c r="C39" s="68"/>
      <c r="D39" s="68"/>
      <c r="E39" s="86">
        <f t="shared" si="12"/>
        <v>0</v>
      </c>
      <c r="F39" s="69"/>
      <c r="G39" s="69"/>
      <c r="H39" s="69"/>
    </row>
    <row r="40" spans="1:13" x14ac:dyDescent="0.2">
      <c r="A40" s="66"/>
      <c r="B40" s="67"/>
      <c r="C40" s="68"/>
      <c r="D40" s="68"/>
      <c r="E40" s="86">
        <f t="shared" si="12"/>
        <v>0</v>
      </c>
      <c r="F40" s="69"/>
      <c r="G40" s="69"/>
      <c r="H40" s="69"/>
    </row>
    <row r="41" spans="1:13" x14ac:dyDescent="0.2">
      <c r="A41" s="69"/>
      <c r="B41" s="67"/>
      <c r="C41" s="68"/>
      <c r="D41" s="68"/>
      <c r="E41" s="86">
        <f t="shared" si="12"/>
        <v>0</v>
      </c>
      <c r="F41" s="69"/>
      <c r="G41" s="69"/>
      <c r="H41" s="69"/>
    </row>
    <row r="42" spans="1:13" x14ac:dyDescent="0.2">
      <c r="A42" s="69"/>
      <c r="B42" s="67"/>
      <c r="C42" s="68"/>
      <c r="D42" s="68"/>
      <c r="E42" s="86">
        <f t="shared" si="12"/>
        <v>0</v>
      </c>
      <c r="F42" s="69"/>
      <c r="G42" s="69"/>
      <c r="H42" s="69"/>
    </row>
    <row r="43" spans="1:13" x14ac:dyDescent="0.2">
      <c r="A43" s="69"/>
      <c r="B43" s="67"/>
      <c r="C43" s="68"/>
      <c r="D43" s="68"/>
      <c r="E43" s="86">
        <f t="shared" si="12"/>
        <v>0</v>
      </c>
      <c r="F43" s="69"/>
      <c r="G43" s="69"/>
      <c r="H43" s="69"/>
    </row>
    <row r="44" spans="1:13" x14ac:dyDescent="0.2">
      <c r="A44" s="69"/>
      <c r="B44" s="67"/>
      <c r="C44" s="68"/>
      <c r="D44" s="68"/>
      <c r="E44" s="86">
        <f t="shared" si="12"/>
        <v>0</v>
      </c>
      <c r="F44" s="69"/>
      <c r="G44" s="69"/>
      <c r="H44" s="69"/>
    </row>
    <row r="45" spans="1:13" x14ac:dyDescent="0.2">
      <c r="A45" s="69"/>
      <c r="B45" s="67"/>
      <c r="C45" s="68"/>
      <c r="D45" s="68"/>
      <c r="E45" s="86">
        <f t="shared" si="12"/>
        <v>0</v>
      </c>
      <c r="F45" s="69"/>
      <c r="G45" s="69"/>
      <c r="H45" s="69"/>
    </row>
    <row r="46" spans="1:13" x14ac:dyDescent="0.2">
      <c r="A46" s="69"/>
      <c r="B46" s="67"/>
      <c r="C46" s="68"/>
      <c r="D46" s="68"/>
      <c r="E46" s="86">
        <f t="shared" si="12"/>
        <v>0</v>
      </c>
      <c r="F46" s="69"/>
      <c r="G46" s="69"/>
      <c r="H46" s="69"/>
    </row>
    <row r="47" spans="1:13" x14ac:dyDescent="0.2">
      <c r="A47" s="69"/>
      <c r="B47" s="67"/>
      <c r="C47" s="68"/>
      <c r="D47" s="68"/>
      <c r="E47" s="86">
        <f t="shared" si="12"/>
        <v>0</v>
      </c>
      <c r="F47" s="69"/>
      <c r="G47" s="69"/>
      <c r="H47" s="69"/>
    </row>
    <row r="48" spans="1:13" x14ac:dyDescent="0.2">
      <c r="A48" s="69"/>
      <c r="B48" s="67"/>
      <c r="C48" s="68"/>
      <c r="D48" s="68"/>
      <c r="E48" s="86">
        <f t="shared" si="12"/>
        <v>0</v>
      </c>
      <c r="F48" s="69"/>
      <c r="G48" s="69"/>
      <c r="H48" s="69"/>
    </row>
    <row r="49" spans="1:8" x14ac:dyDescent="0.2">
      <c r="A49" s="69"/>
      <c r="B49" s="67"/>
      <c r="C49" s="68"/>
      <c r="D49" s="68"/>
      <c r="E49" s="86">
        <f t="shared" si="12"/>
        <v>0</v>
      </c>
      <c r="F49" s="69"/>
      <c r="G49" s="69"/>
      <c r="H49" s="69"/>
    </row>
    <row r="50" spans="1:8" x14ac:dyDescent="0.2">
      <c r="A50" s="69"/>
      <c r="B50" s="67"/>
      <c r="C50" s="68"/>
      <c r="D50" s="68"/>
      <c r="E50" s="86">
        <f t="shared" si="12"/>
        <v>0</v>
      </c>
      <c r="F50" s="69"/>
      <c r="G50" s="69"/>
      <c r="H50" s="69"/>
    </row>
    <row r="51" spans="1:8" x14ac:dyDescent="0.2">
      <c r="A51" s="69"/>
      <c r="B51" s="67"/>
      <c r="C51" s="68"/>
      <c r="D51" s="68"/>
      <c r="E51" s="86">
        <f t="shared" si="12"/>
        <v>0</v>
      </c>
      <c r="F51" s="69"/>
      <c r="G51" s="69"/>
      <c r="H51" s="69"/>
    </row>
    <row r="52" spans="1:8" x14ac:dyDescent="0.2">
      <c r="A52" s="69"/>
      <c r="B52" s="67"/>
      <c r="C52" s="68"/>
      <c r="D52" s="68"/>
      <c r="E52" s="86">
        <f t="shared" si="12"/>
        <v>0</v>
      </c>
      <c r="F52" s="69"/>
      <c r="G52" s="69"/>
      <c r="H52" s="69"/>
    </row>
    <row r="53" spans="1:8" x14ac:dyDescent="0.2">
      <c r="A53" s="69"/>
      <c r="B53" s="67"/>
      <c r="C53" s="68"/>
      <c r="D53" s="68"/>
      <c r="E53" s="86">
        <f t="shared" si="12"/>
        <v>0</v>
      </c>
      <c r="F53" s="69"/>
      <c r="G53" s="69"/>
      <c r="H53" s="69"/>
    </row>
    <row r="54" spans="1:8" x14ac:dyDescent="0.2">
      <c r="A54" s="69"/>
      <c r="B54" s="67"/>
      <c r="C54" s="68"/>
      <c r="D54" s="68"/>
      <c r="E54" s="86">
        <f t="shared" si="12"/>
        <v>0</v>
      </c>
      <c r="F54" s="69"/>
      <c r="G54" s="69"/>
      <c r="H54" s="69"/>
    </row>
    <row r="55" spans="1:8" x14ac:dyDescent="0.2">
      <c r="A55" s="69"/>
      <c r="B55" s="67"/>
      <c r="C55" s="68"/>
      <c r="D55" s="68"/>
      <c r="E55" s="86">
        <f t="shared" si="12"/>
        <v>0</v>
      </c>
      <c r="F55" s="69"/>
      <c r="G55" s="69"/>
      <c r="H55" s="69"/>
    </row>
    <row r="56" spans="1:8" x14ac:dyDescent="0.2">
      <c r="A56" s="69"/>
      <c r="B56" s="67"/>
      <c r="C56" s="68"/>
      <c r="D56" s="68"/>
      <c r="E56" s="86">
        <f t="shared" si="12"/>
        <v>0</v>
      </c>
      <c r="F56" s="69"/>
      <c r="G56" s="69"/>
      <c r="H56" s="69"/>
    </row>
    <row r="57" spans="1:8" x14ac:dyDescent="0.2">
      <c r="A57" s="69"/>
      <c r="B57" s="67"/>
      <c r="C57" s="68"/>
      <c r="D57" s="68"/>
      <c r="E57" s="86">
        <f t="shared" si="12"/>
        <v>0</v>
      </c>
      <c r="F57" s="69"/>
      <c r="G57" s="69"/>
      <c r="H57" s="69"/>
    </row>
    <row r="58" spans="1:8" x14ac:dyDescent="0.2">
      <c r="A58" s="69"/>
      <c r="B58" s="67"/>
      <c r="C58" s="68"/>
      <c r="D58" s="68"/>
      <c r="E58" s="86">
        <f t="shared" si="12"/>
        <v>0</v>
      </c>
      <c r="F58" s="69"/>
      <c r="G58" s="69"/>
      <c r="H58" s="69"/>
    </row>
    <row r="59" spans="1:8" x14ac:dyDescent="0.2">
      <c r="A59" s="69"/>
      <c r="B59" s="67"/>
      <c r="C59" s="68"/>
      <c r="D59" s="68"/>
      <c r="E59" s="86">
        <f t="shared" si="12"/>
        <v>0</v>
      </c>
      <c r="F59" s="69"/>
      <c r="G59" s="69"/>
      <c r="H59" s="69"/>
    </row>
    <row r="60" spans="1:8" x14ac:dyDescent="0.2">
      <c r="A60" s="69"/>
      <c r="B60" s="67"/>
      <c r="C60" s="68"/>
      <c r="D60" s="68"/>
      <c r="E60" s="86">
        <f t="shared" si="12"/>
        <v>0</v>
      </c>
      <c r="F60" s="69"/>
      <c r="G60" s="69"/>
      <c r="H60" s="69"/>
    </row>
    <row r="61" spans="1:8" x14ac:dyDescent="0.2">
      <c r="A61" s="69"/>
      <c r="B61" s="67"/>
      <c r="C61" s="68"/>
      <c r="D61" s="68"/>
      <c r="E61" s="86">
        <f t="shared" si="12"/>
        <v>0</v>
      </c>
      <c r="F61" s="69"/>
      <c r="G61" s="69"/>
      <c r="H61" s="69"/>
    </row>
    <row r="62" spans="1:8" x14ac:dyDescent="0.2">
      <c r="A62" s="69"/>
      <c r="B62" s="67"/>
      <c r="C62" s="68"/>
      <c r="D62" s="68"/>
      <c r="E62" s="86">
        <f t="shared" si="12"/>
        <v>0</v>
      </c>
      <c r="F62" s="69"/>
      <c r="G62" s="69"/>
      <c r="H62" s="69"/>
    </row>
    <row r="63" spans="1:8" x14ac:dyDescent="0.2">
      <c r="A63" s="69"/>
      <c r="B63" s="67"/>
      <c r="C63" s="68"/>
      <c r="D63" s="68"/>
      <c r="E63" s="86">
        <f t="shared" ref="E63:E100" si="13">C63+(D63*$K$4)</f>
        <v>0</v>
      </c>
      <c r="F63" s="69"/>
      <c r="G63" s="69"/>
      <c r="H63" s="69"/>
    </row>
    <row r="64" spans="1:8" x14ac:dyDescent="0.2">
      <c r="A64" s="69"/>
      <c r="B64" s="67"/>
      <c r="C64" s="68"/>
      <c r="D64" s="68"/>
      <c r="E64" s="86">
        <f t="shared" si="13"/>
        <v>0</v>
      </c>
      <c r="F64" s="69"/>
      <c r="G64" s="69"/>
      <c r="H64" s="69"/>
    </row>
    <row r="65" spans="1:8" x14ac:dyDescent="0.2">
      <c r="A65" s="69"/>
      <c r="B65" s="67"/>
      <c r="C65" s="68"/>
      <c r="D65" s="68"/>
      <c r="E65" s="86">
        <f t="shared" si="13"/>
        <v>0</v>
      </c>
      <c r="F65" s="69"/>
      <c r="G65" s="69"/>
      <c r="H65" s="69"/>
    </row>
    <row r="66" spans="1:8" x14ac:dyDescent="0.2">
      <c r="A66" s="69"/>
      <c r="B66" s="67"/>
      <c r="C66" s="68"/>
      <c r="D66" s="68"/>
      <c r="E66" s="86">
        <f t="shared" si="13"/>
        <v>0</v>
      </c>
      <c r="F66" s="69"/>
      <c r="G66" s="69"/>
      <c r="H66" s="69"/>
    </row>
    <row r="67" spans="1:8" x14ac:dyDescent="0.2">
      <c r="A67" s="69"/>
      <c r="B67" s="67"/>
      <c r="C67" s="68"/>
      <c r="D67" s="68"/>
      <c r="E67" s="86">
        <f t="shared" si="13"/>
        <v>0</v>
      </c>
      <c r="F67" s="69"/>
      <c r="G67" s="69"/>
      <c r="H67" s="69"/>
    </row>
    <row r="68" spans="1:8" x14ac:dyDescent="0.2">
      <c r="A68" s="69"/>
      <c r="B68" s="67"/>
      <c r="C68" s="68"/>
      <c r="D68" s="68"/>
      <c r="E68" s="86">
        <f t="shared" si="13"/>
        <v>0</v>
      </c>
      <c r="F68" s="69"/>
      <c r="G68" s="69"/>
      <c r="H68" s="69"/>
    </row>
    <row r="69" spans="1:8" x14ac:dyDescent="0.2">
      <c r="A69" s="69"/>
      <c r="B69" s="67"/>
      <c r="C69" s="68"/>
      <c r="D69" s="68"/>
      <c r="E69" s="86">
        <f t="shared" si="13"/>
        <v>0</v>
      </c>
      <c r="F69" s="69"/>
      <c r="G69" s="69"/>
      <c r="H69" s="69"/>
    </row>
    <row r="70" spans="1:8" x14ac:dyDescent="0.2">
      <c r="A70" s="69"/>
      <c r="B70" s="67"/>
      <c r="C70" s="68"/>
      <c r="D70" s="68"/>
      <c r="E70" s="86">
        <f t="shared" si="13"/>
        <v>0</v>
      </c>
      <c r="F70" s="69"/>
      <c r="G70" s="69"/>
      <c r="H70" s="69"/>
    </row>
    <row r="71" spans="1:8" x14ac:dyDescent="0.2">
      <c r="A71" s="69"/>
      <c r="B71" s="67"/>
      <c r="C71" s="68"/>
      <c r="D71" s="68"/>
      <c r="E71" s="86">
        <f t="shared" si="13"/>
        <v>0</v>
      </c>
      <c r="F71" s="69"/>
      <c r="G71" s="69"/>
      <c r="H71" s="69"/>
    </row>
    <row r="72" spans="1:8" x14ac:dyDescent="0.2">
      <c r="A72" s="69"/>
      <c r="B72" s="67"/>
      <c r="C72" s="68"/>
      <c r="D72" s="68"/>
      <c r="E72" s="86">
        <f t="shared" si="13"/>
        <v>0</v>
      </c>
      <c r="F72" s="69"/>
      <c r="G72" s="69"/>
      <c r="H72" s="69"/>
    </row>
    <row r="73" spans="1:8" x14ac:dyDescent="0.2">
      <c r="A73" s="69"/>
      <c r="B73" s="67"/>
      <c r="C73" s="68"/>
      <c r="D73" s="68"/>
      <c r="E73" s="86">
        <f t="shared" si="13"/>
        <v>0</v>
      </c>
      <c r="F73" s="69"/>
      <c r="G73" s="69"/>
      <c r="H73" s="69"/>
    </row>
    <row r="74" spans="1:8" x14ac:dyDescent="0.2">
      <c r="A74" s="69"/>
      <c r="B74" s="67"/>
      <c r="C74" s="68"/>
      <c r="D74" s="68"/>
      <c r="E74" s="86">
        <f t="shared" si="13"/>
        <v>0</v>
      </c>
      <c r="F74" s="69"/>
      <c r="G74" s="69"/>
      <c r="H74" s="69"/>
    </row>
    <row r="75" spans="1:8" x14ac:dyDescent="0.2">
      <c r="A75" s="69"/>
      <c r="B75" s="67"/>
      <c r="C75" s="68"/>
      <c r="D75" s="68"/>
      <c r="E75" s="86">
        <f t="shared" si="13"/>
        <v>0</v>
      </c>
      <c r="F75" s="69"/>
      <c r="G75" s="69"/>
      <c r="H75" s="69"/>
    </row>
    <row r="76" spans="1:8" x14ac:dyDescent="0.2">
      <c r="A76" s="69"/>
      <c r="B76" s="67"/>
      <c r="C76" s="68"/>
      <c r="D76" s="68"/>
      <c r="E76" s="86">
        <f t="shared" si="13"/>
        <v>0</v>
      </c>
      <c r="F76" s="69"/>
      <c r="G76" s="69"/>
      <c r="H76" s="69"/>
    </row>
    <row r="77" spans="1:8" x14ac:dyDescent="0.2">
      <c r="A77" s="69"/>
      <c r="B77" s="67"/>
      <c r="C77" s="68"/>
      <c r="D77" s="68"/>
      <c r="E77" s="86">
        <f t="shared" si="13"/>
        <v>0</v>
      </c>
      <c r="F77" s="69"/>
      <c r="G77" s="69"/>
      <c r="H77" s="69"/>
    </row>
    <row r="78" spans="1:8" x14ac:dyDescent="0.2">
      <c r="A78" s="69"/>
      <c r="B78" s="67"/>
      <c r="C78" s="68"/>
      <c r="D78" s="68"/>
      <c r="E78" s="86">
        <f t="shared" si="13"/>
        <v>0</v>
      </c>
      <c r="F78" s="69"/>
      <c r="G78" s="69"/>
      <c r="H78" s="69"/>
    </row>
    <row r="79" spans="1:8" x14ac:dyDescent="0.2">
      <c r="A79" s="69"/>
      <c r="B79" s="67"/>
      <c r="C79" s="68"/>
      <c r="D79" s="68"/>
      <c r="E79" s="86">
        <f t="shared" si="13"/>
        <v>0</v>
      </c>
      <c r="F79" s="69"/>
      <c r="G79" s="69"/>
      <c r="H79" s="69"/>
    </row>
    <row r="80" spans="1:8" x14ac:dyDescent="0.2">
      <c r="A80" s="69"/>
      <c r="B80" s="67"/>
      <c r="C80" s="68"/>
      <c r="D80" s="68"/>
      <c r="E80" s="86">
        <f t="shared" si="13"/>
        <v>0</v>
      </c>
      <c r="F80" s="69"/>
      <c r="G80" s="69"/>
      <c r="H80" s="69"/>
    </row>
    <row r="81" spans="1:8" x14ac:dyDescent="0.2">
      <c r="A81" s="69"/>
      <c r="B81" s="67"/>
      <c r="C81" s="68"/>
      <c r="D81" s="68"/>
      <c r="E81" s="86">
        <f t="shared" si="13"/>
        <v>0</v>
      </c>
      <c r="F81" s="69"/>
      <c r="G81" s="69"/>
      <c r="H81" s="69"/>
    </row>
    <row r="82" spans="1:8" x14ac:dyDescent="0.2">
      <c r="A82" s="69"/>
      <c r="B82" s="67"/>
      <c r="C82" s="68"/>
      <c r="D82" s="68"/>
      <c r="E82" s="86">
        <f t="shared" si="13"/>
        <v>0</v>
      </c>
      <c r="F82" s="69"/>
      <c r="G82" s="69"/>
      <c r="H82" s="69"/>
    </row>
    <row r="83" spans="1:8" x14ac:dyDescent="0.2">
      <c r="A83" s="69"/>
      <c r="B83" s="67"/>
      <c r="C83" s="68"/>
      <c r="D83" s="68"/>
      <c r="E83" s="86">
        <f t="shared" si="13"/>
        <v>0</v>
      </c>
      <c r="F83" s="69"/>
      <c r="G83" s="69"/>
      <c r="H83" s="69"/>
    </row>
    <row r="84" spans="1:8" x14ac:dyDescent="0.2">
      <c r="A84" s="69"/>
      <c r="B84" s="67"/>
      <c r="C84" s="68"/>
      <c r="D84" s="68"/>
      <c r="E84" s="86">
        <f t="shared" si="13"/>
        <v>0</v>
      </c>
      <c r="F84" s="69"/>
      <c r="G84" s="69"/>
      <c r="H84" s="69"/>
    </row>
    <row r="85" spans="1:8" x14ac:dyDescent="0.2">
      <c r="A85" s="69"/>
      <c r="B85" s="67"/>
      <c r="C85" s="68"/>
      <c r="D85" s="68"/>
      <c r="E85" s="86">
        <f t="shared" si="13"/>
        <v>0</v>
      </c>
      <c r="F85" s="69"/>
      <c r="G85" s="69"/>
      <c r="H85" s="69"/>
    </row>
    <row r="86" spans="1:8" x14ac:dyDescent="0.2">
      <c r="A86" s="69"/>
      <c r="B86" s="67"/>
      <c r="C86" s="68"/>
      <c r="D86" s="68"/>
      <c r="E86" s="86">
        <f t="shared" si="13"/>
        <v>0</v>
      </c>
      <c r="F86" s="69"/>
      <c r="G86" s="69"/>
      <c r="H86" s="69"/>
    </row>
    <row r="87" spans="1:8" x14ac:dyDescent="0.2">
      <c r="A87" s="69"/>
      <c r="B87" s="67"/>
      <c r="C87" s="68"/>
      <c r="D87" s="68"/>
      <c r="E87" s="86">
        <f t="shared" si="13"/>
        <v>0</v>
      </c>
      <c r="F87" s="69"/>
      <c r="G87" s="69"/>
      <c r="H87" s="69"/>
    </row>
    <row r="88" spans="1:8" x14ac:dyDescent="0.2">
      <c r="A88" s="69"/>
      <c r="B88" s="67"/>
      <c r="C88" s="68"/>
      <c r="D88" s="68"/>
      <c r="E88" s="86">
        <f t="shared" si="13"/>
        <v>0</v>
      </c>
      <c r="F88" s="69"/>
      <c r="G88" s="69"/>
      <c r="H88" s="69"/>
    </row>
    <row r="89" spans="1:8" x14ac:dyDescent="0.2">
      <c r="A89" s="69"/>
      <c r="B89" s="67"/>
      <c r="C89" s="68"/>
      <c r="D89" s="68"/>
      <c r="E89" s="86">
        <f t="shared" si="13"/>
        <v>0</v>
      </c>
      <c r="F89" s="69"/>
      <c r="G89" s="69"/>
      <c r="H89" s="69"/>
    </row>
    <row r="90" spans="1:8" x14ac:dyDescent="0.2">
      <c r="A90" s="69"/>
      <c r="B90" s="67"/>
      <c r="C90" s="68"/>
      <c r="D90" s="68"/>
      <c r="E90" s="86">
        <f t="shared" si="13"/>
        <v>0</v>
      </c>
      <c r="F90" s="69"/>
      <c r="G90" s="69"/>
      <c r="H90" s="69"/>
    </row>
    <row r="91" spans="1:8" x14ac:dyDescent="0.2">
      <c r="A91" s="69"/>
      <c r="B91" s="67"/>
      <c r="C91" s="68"/>
      <c r="D91" s="68"/>
      <c r="E91" s="86">
        <f t="shared" si="13"/>
        <v>0</v>
      </c>
      <c r="F91" s="69"/>
      <c r="G91" s="69"/>
      <c r="H91" s="69"/>
    </row>
    <row r="92" spans="1:8" x14ac:dyDescent="0.2">
      <c r="A92" s="69"/>
      <c r="B92" s="67"/>
      <c r="C92" s="68"/>
      <c r="D92" s="68"/>
      <c r="E92" s="86">
        <f t="shared" si="13"/>
        <v>0</v>
      </c>
      <c r="F92" s="69"/>
      <c r="G92" s="69"/>
      <c r="H92" s="69"/>
    </row>
    <row r="93" spans="1:8" x14ac:dyDescent="0.2">
      <c r="A93" s="69"/>
      <c r="B93" s="67"/>
      <c r="C93" s="68"/>
      <c r="D93" s="68"/>
      <c r="E93" s="86">
        <f t="shared" si="13"/>
        <v>0</v>
      </c>
      <c r="F93" s="69"/>
      <c r="G93" s="69"/>
      <c r="H93" s="69"/>
    </row>
    <row r="94" spans="1:8" x14ac:dyDescent="0.2">
      <c r="A94" s="69"/>
      <c r="B94" s="67"/>
      <c r="C94" s="68"/>
      <c r="D94" s="68"/>
      <c r="E94" s="86">
        <f t="shared" si="13"/>
        <v>0</v>
      </c>
      <c r="F94" s="69"/>
      <c r="G94" s="69"/>
      <c r="H94" s="69"/>
    </row>
    <row r="95" spans="1:8" x14ac:dyDescent="0.2">
      <c r="A95" s="69"/>
      <c r="B95" s="67"/>
      <c r="C95" s="68"/>
      <c r="D95" s="68"/>
      <c r="E95" s="86">
        <f t="shared" si="13"/>
        <v>0</v>
      </c>
      <c r="F95" s="69"/>
      <c r="G95" s="69"/>
      <c r="H95" s="69"/>
    </row>
    <row r="96" spans="1:8" x14ac:dyDescent="0.2">
      <c r="A96" s="69"/>
      <c r="B96" s="67"/>
      <c r="C96" s="68"/>
      <c r="D96" s="68"/>
      <c r="E96" s="86">
        <f t="shared" si="13"/>
        <v>0</v>
      </c>
      <c r="F96" s="69"/>
      <c r="G96" s="69"/>
      <c r="H96" s="69"/>
    </row>
    <row r="97" spans="1:8" x14ac:dyDescent="0.2">
      <c r="A97" s="69"/>
      <c r="B97" s="67"/>
      <c r="C97" s="68"/>
      <c r="D97" s="68"/>
      <c r="E97" s="86">
        <f t="shared" si="13"/>
        <v>0</v>
      </c>
      <c r="F97" s="69"/>
      <c r="G97" s="69"/>
      <c r="H97" s="69"/>
    </row>
    <row r="98" spans="1:8" x14ac:dyDescent="0.2">
      <c r="A98" s="69"/>
      <c r="B98" s="67"/>
      <c r="C98" s="68"/>
      <c r="D98" s="68"/>
      <c r="E98" s="86">
        <f t="shared" si="13"/>
        <v>0</v>
      </c>
      <c r="F98" s="69"/>
      <c r="G98" s="69"/>
      <c r="H98" s="69"/>
    </row>
    <row r="99" spans="1:8" x14ac:dyDescent="0.2">
      <c r="A99" s="69"/>
      <c r="B99" s="67"/>
      <c r="C99" s="68"/>
      <c r="D99" s="68"/>
      <c r="E99" s="86">
        <f t="shared" si="13"/>
        <v>0</v>
      </c>
      <c r="F99" s="69"/>
      <c r="G99" s="69"/>
      <c r="H99" s="69"/>
    </row>
    <row r="100" spans="1:8" x14ac:dyDescent="0.2">
      <c r="A100" s="69"/>
      <c r="B100" s="67"/>
      <c r="C100" s="68"/>
      <c r="D100" s="68"/>
      <c r="E100" s="86">
        <f t="shared" si="13"/>
        <v>0</v>
      </c>
      <c r="F100" s="69"/>
      <c r="G100" s="69"/>
      <c r="H100" s="69"/>
    </row>
  </sheetData>
  <mergeCells count="4">
    <mergeCell ref="C13:H13"/>
    <mergeCell ref="I13:M13"/>
    <mergeCell ref="D2:G2"/>
    <mergeCell ref="D3:G3"/>
  </mergeCells>
  <conditionalFormatting sqref="G15:G26">
    <cfRule type="expression" dxfId="5" priority="6">
      <formula>TODAY()&gt;B15</formula>
    </cfRule>
  </conditionalFormatting>
  <conditionalFormatting sqref="H15:H26">
    <cfRule type="expression" dxfId="4" priority="5">
      <formula>TODAY()&gt;B15</formula>
    </cfRule>
  </conditionalFormatting>
  <conditionalFormatting sqref="L15:L26">
    <cfRule type="expression" dxfId="3" priority="4">
      <formula>TODAY()&gt;B15</formula>
    </cfRule>
  </conditionalFormatting>
  <conditionalFormatting sqref="M15:M26">
    <cfRule type="expression" dxfId="2" priority="3">
      <formula>TODAY()&gt;B15</formula>
    </cfRule>
  </conditionalFormatting>
  <conditionalFormatting sqref="D15:D26">
    <cfRule type="expression" dxfId="1" priority="2">
      <formula>TODAY()&gt;B15</formula>
    </cfRule>
  </conditionalFormatting>
  <conditionalFormatting sqref="J15:J26">
    <cfRule type="expression" dxfId="0" priority="1">
      <formula>TODAY()&gt;B15</formula>
    </cfRule>
  </conditionalFormatting>
  <dataValidations count="3">
    <dataValidation type="list" showInputMessage="1" showErrorMessage="1" sqref="A31:A100">
      <formula1>Leave_codes</formula1>
    </dataValidation>
    <dataValidation allowBlank="1" showInputMessage="1" showErrorMessage="1" prompt="Add vacation balance from last year." sqref="C15"/>
    <dataValidation allowBlank="1" showInputMessage="1" showErrorMessage="1" prompt="Add sick leave balance from last year." sqref="I15"/>
  </dataValidations>
  <pageMargins left="0.75" right="0.75" top="1" bottom="1" header="0.5" footer="0.5"/>
  <pageSetup scale="88" orientation="landscape" r:id="rId1"/>
  <headerFooter alignWithMargins="0">
    <oddHeader>&amp;C&amp;"Times New Roman,Bold"&amp;14VACATION and SICK LEAVE RECORD</oddHeader>
    <oddFooter>&amp;LUpdated:  &amp;D&amp;R&amp;F</oddFooter>
  </headerFooter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9</vt:i4>
      </vt:variant>
      <vt:variant>
        <vt:lpstr>Named Ranges</vt:lpstr>
      </vt:variant>
      <vt:variant>
        <vt:i4>2</vt:i4>
      </vt:variant>
    </vt:vector>
  </HeadingPairs>
  <TitlesOfParts>
    <vt:vector size="11" baseType="lpstr">
      <vt:lpstr>Instructions</vt:lpstr>
      <vt:lpstr>2010-2011</vt:lpstr>
      <vt:lpstr>2009-2010</vt:lpstr>
      <vt:lpstr>2008-2009</vt:lpstr>
      <vt:lpstr>2007-2008</vt:lpstr>
      <vt:lpstr>2006-2007</vt:lpstr>
      <vt:lpstr>initial year 2005-2006</vt:lpstr>
      <vt:lpstr>codes</vt:lpstr>
      <vt:lpstr>blank for new year</vt:lpstr>
      <vt:lpstr>accumulation</vt:lpstr>
      <vt:lpstr>Leave_codes</vt:lpstr>
    </vt:vector>
  </TitlesOfParts>
  <Company>University of Delaware</Company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User Services</dc:creator>
  <cp:lastModifiedBy>neff</cp:lastModifiedBy>
  <cp:lastPrinted>2011-05-10T15:53:40Z</cp:lastPrinted>
  <dcterms:created xsi:type="dcterms:W3CDTF">2003-10-01T18:16:37Z</dcterms:created>
  <dcterms:modified xsi:type="dcterms:W3CDTF">2012-01-26T21:21:52Z</dcterms:modified>
</cp:coreProperties>
</file>